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640" windowHeight="8835" firstSheet="8" activeTab="12"/>
  </bookViews>
  <sheets>
    <sheet name="Annexure-I" sheetId="1" r:id="rId1"/>
    <sheet name="Annexure-I (2)" sheetId="10" r:id="rId2"/>
    <sheet name="Annexure-I (3)" sheetId="11" r:id="rId3"/>
    <sheet name="ANNEXURE IV" sheetId="12" r:id="rId4"/>
    <sheet name="ANNEXURE VC" sheetId="21" r:id="rId5"/>
    <sheet name="ANNEXURE VC DETAILS PG 1" sheetId="19" r:id="rId6"/>
    <sheet name="ANNEXURE VC DETAILS PG 2" sheetId="20" r:id="rId7"/>
    <sheet name="ANNEXURE VIA" sheetId="14" r:id="rId8"/>
    <sheet name="STAFF WELFARE EXPENSES" sheetId="22" r:id="rId9"/>
    <sheet name="ANNEXURE VIC" sheetId="13" r:id="rId10"/>
    <sheet name="ANNEXURE VI D" sheetId="17" r:id="rId11"/>
    <sheet name="ANNEXURE XVI A" sheetId="16" r:id="rId12"/>
    <sheet name="ANNEXURE XIX" sheetId="15" r:id="rId13"/>
  </sheets>
  <externalReferences>
    <externalReference r:id="rId14"/>
    <externalReference r:id="rId15"/>
    <externalReference r:id="rId16"/>
  </externalReferences>
  <definedNames>
    <definedName name="_xlnm.Print_Area" localSheetId="5">'ANNEXURE VC DETAILS PG 1'!$A$1:$D$19</definedName>
    <definedName name="_xlnm.Print_Area" localSheetId="0">'Annexure-I'!$A$1:$V$36</definedName>
    <definedName name="_xlnm.Print_Area" localSheetId="1">'Annexure-I (2)'!$A$1:$Y$69</definedName>
    <definedName name="_xlnm.Print_Area" localSheetId="2">'Annexure-I (3)'!$A$1:$O$27</definedName>
    <definedName name="_xlnm.Print_Titles" localSheetId="1">'Annexure-I (2)'!$1:$2</definedName>
  </definedNames>
  <calcPr calcId="124519"/>
</workbook>
</file>

<file path=xl/calcChain.xml><?xml version="1.0" encoding="utf-8"?>
<calcChain xmlns="http://schemas.openxmlformats.org/spreadsheetml/2006/main">
  <c r="D51" i="15"/>
  <c r="C51"/>
  <c r="E17" i="22" l="1"/>
  <c r="D17"/>
  <c r="C17"/>
  <c r="B17"/>
  <c r="F5"/>
  <c r="F17" s="1"/>
  <c r="L16" i="21"/>
  <c r="L15"/>
  <c r="L14"/>
  <c r="H50" i="20" l="1"/>
  <c r="H17"/>
  <c r="D10" i="19"/>
  <c r="D12" s="1"/>
  <c r="D13"/>
  <c r="D14" s="1"/>
  <c r="D15" s="1"/>
  <c r="H27" i="17" l="1"/>
  <c r="G27"/>
  <c r="H9" s="1"/>
  <c r="G21"/>
  <c r="H15" l="1"/>
  <c r="G15"/>
  <c r="D8" i="16"/>
  <c r="C5"/>
  <c r="L74" i="14" l="1"/>
  <c r="K74"/>
  <c r="M73"/>
  <c r="L73"/>
  <c r="K73"/>
  <c r="J73"/>
  <c r="I73"/>
  <c r="H73"/>
  <c r="L64"/>
  <c r="K64"/>
  <c r="L59"/>
  <c r="L65" s="1"/>
  <c r="K59"/>
  <c r="K65" s="1"/>
  <c r="J59"/>
  <c r="J65" s="1"/>
  <c r="I59"/>
  <c r="I65" s="1"/>
  <c r="H59"/>
  <c r="H65" s="1"/>
  <c r="L42"/>
  <c r="K42"/>
  <c r="F42"/>
  <c r="L40"/>
  <c r="K40"/>
  <c r="L39"/>
  <c r="K39"/>
  <c r="F39"/>
  <c r="F37"/>
  <c r="J35"/>
  <c r="I35"/>
  <c r="H35"/>
  <c r="F35"/>
  <c r="F34"/>
  <c r="F33"/>
  <c r="F32"/>
  <c r="F31"/>
  <c r="F30"/>
  <c r="L29"/>
  <c r="L35" s="1"/>
  <c r="K29"/>
  <c r="K35" s="1"/>
  <c r="F29"/>
  <c r="F28"/>
  <c r="L27"/>
  <c r="K27"/>
  <c r="J27"/>
  <c r="J41" s="1"/>
  <c r="I27"/>
  <c r="I41" s="1"/>
  <c r="H27"/>
  <c r="F27"/>
  <c r="F26"/>
  <c r="F25"/>
  <c r="F24"/>
  <c r="F23"/>
  <c r="F22"/>
  <c r="F21"/>
  <c r="F20"/>
  <c r="F19"/>
  <c r="F18"/>
  <c r="F17"/>
  <c r="L16"/>
  <c r="K16"/>
  <c r="F16"/>
  <c r="L15"/>
  <c r="K15"/>
  <c r="F13"/>
  <c r="L12"/>
  <c r="K12"/>
  <c r="H12"/>
  <c r="F12"/>
  <c r="L11"/>
  <c r="K11"/>
  <c r="H11"/>
  <c r="F11"/>
  <c r="H41" l="1"/>
  <c r="L41"/>
  <c r="L43" s="1"/>
  <c r="L57" s="1"/>
  <c r="K41"/>
  <c r="K43" s="1"/>
  <c r="K57" s="1"/>
  <c r="L66"/>
  <c r="K66"/>
  <c r="M20" i="13"/>
  <c r="M18"/>
  <c r="L18"/>
  <c r="L20" s="1"/>
  <c r="N20" l="1"/>
  <c r="O18" i="11" l="1"/>
  <c r="N18"/>
</calcChain>
</file>

<file path=xl/sharedStrings.xml><?xml version="1.0" encoding="utf-8"?>
<sst xmlns="http://schemas.openxmlformats.org/spreadsheetml/2006/main" count="1411" uniqueCount="641">
  <si>
    <r>
      <rPr>
        <b/>
        <u/>
        <sz val="12"/>
        <rFont val="Calibri"/>
        <family val="2"/>
      </rPr>
      <t>Annexure –I</t>
    </r>
  </si>
  <si>
    <r>
      <rPr>
        <b/>
        <u/>
        <sz val="12"/>
        <rFont val="Calibri"/>
        <family val="2"/>
      </rPr>
      <t>SH 1/4</t>
    </r>
  </si>
  <si>
    <r>
      <rPr>
        <b/>
        <u/>
        <sz val="12"/>
        <rFont val="Calibri"/>
        <family val="2"/>
      </rPr>
      <t>Pro-forma   for   furnishing   Actual   annual   performance/operational   data   for   the</t>
    </r>
  </si>
  <si>
    <r>
      <rPr>
        <b/>
        <sz val="12"/>
        <rFont val="Calibri"/>
        <family val="2"/>
      </rPr>
      <t>Note:</t>
    </r>
  </si>
  <si>
    <r>
      <rPr>
        <b/>
        <sz val="12"/>
        <rFont val="Calibri"/>
        <family val="2"/>
      </rPr>
      <t>Particulars</t>
    </r>
  </si>
  <si>
    <r>
      <rPr>
        <b/>
        <sz val="12"/>
        <rFont val="Calibri"/>
        <family val="2"/>
      </rPr>
      <t>Units</t>
    </r>
  </si>
  <si>
    <r>
      <rPr>
        <b/>
        <sz val="12"/>
        <rFont val="Calibri"/>
        <family val="2"/>
      </rPr>
      <t>2012-13</t>
    </r>
  </si>
  <si>
    <r>
      <rPr>
        <b/>
        <sz val="12"/>
        <rFont val="Calibri"/>
        <family val="2"/>
      </rPr>
      <t>2013-14</t>
    </r>
  </si>
  <si>
    <r>
      <rPr>
        <b/>
        <sz val="12"/>
        <rFont val="Calibri"/>
        <family val="2"/>
      </rPr>
      <t>2014-15</t>
    </r>
  </si>
  <si>
    <r>
      <rPr>
        <b/>
        <sz val="12"/>
        <rFont val="Calibri"/>
        <family val="2"/>
      </rPr>
      <t>2015-16</t>
    </r>
  </si>
  <si>
    <r>
      <rPr>
        <b/>
        <sz val="12"/>
        <rFont val="Calibri"/>
        <family val="2"/>
      </rPr>
      <t>2016-17</t>
    </r>
  </si>
  <si>
    <r>
      <rPr>
        <sz val="12"/>
        <rFont val="Calibri"/>
        <family val="2"/>
      </rPr>
      <t>Name of Company</t>
    </r>
  </si>
  <si>
    <r>
      <rPr>
        <sz val="12"/>
        <rFont val="Calibri"/>
        <family val="2"/>
      </rPr>
      <t>Name of Station/ Pit head or Non- Pit
head</t>
    </r>
  </si>
  <si>
    <r>
      <rPr>
        <sz val="12"/>
        <rFont val="Calibri"/>
        <family val="2"/>
      </rPr>
      <t>Installed Capacity and Configuration</t>
    </r>
  </si>
  <si>
    <r>
      <rPr>
        <sz val="12"/>
        <rFont val="Calibri"/>
        <family val="2"/>
      </rPr>
      <t>MW</t>
    </r>
  </si>
  <si>
    <r>
      <rPr>
        <sz val="12"/>
        <rFont val="Calibri"/>
        <family val="2"/>
      </rPr>
      <t>Rated    Steam    Parameters (Also state the type of Steam turbine and Boiler)</t>
    </r>
  </si>
  <si>
    <r>
      <rPr>
        <sz val="12"/>
        <rFont val="Calibri"/>
        <family val="2"/>
      </rPr>
      <t>Type of BFP</t>
    </r>
  </si>
  <si>
    <r>
      <rPr>
        <sz val="12"/>
        <rFont val="Calibri"/>
        <family val="2"/>
      </rPr>
      <t>Circulating water system</t>
    </r>
  </si>
  <si>
    <r>
      <rPr>
        <sz val="12"/>
        <rFont val="Calibri"/>
        <family val="2"/>
      </rPr>
      <t>Any other Site specific feature</t>
    </r>
  </si>
  <si>
    <r>
      <rPr>
        <b/>
        <sz val="12"/>
        <rFont val="Calibri"/>
        <family val="2"/>
      </rPr>
      <t>Fuels :</t>
    </r>
  </si>
  <si>
    <r>
      <rPr>
        <b/>
        <sz val="12"/>
        <rFont val="Calibri"/>
        <family val="2"/>
      </rPr>
      <t>Primary Fuel :</t>
    </r>
  </si>
  <si>
    <r>
      <rPr>
        <sz val="12"/>
        <rFont val="Calibri"/>
        <family val="2"/>
      </rPr>
      <t>8.1.1</t>
    </r>
  </si>
  <si>
    <r>
      <rPr>
        <sz val="12"/>
        <rFont val="Calibri"/>
        <family val="2"/>
      </rPr>
      <t>MT</t>
    </r>
  </si>
  <si>
    <r>
      <rPr>
        <sz val="12"/>
        <rFont val="Calibri"/>
        <family val="2"/>
      </rPr>
      <t>8.1.2</t>
    </r>
  </si>
  <si>
    <r>
      <rPr>
        <sz val="12"/>
        <rFont val="Calibri"/>
        <family val="2"/>
      </rPr>
      <t>8.1.2.</t>
    </r>
  </si>
  <si>
    <r>
      <rPr>
        <sz val="12"/>
        <rFont val="Calibri"/>
        <family val="2"/>
      </rPr>
      <t>FSA</t>
    </r>
  </si>
  <si>
    <r>
      <rPr>
        <sz val="12"/>
        <rFont val="Calibri"/>
        <family val="2"/>
      </rPr>
      <t>Imported</t>
    </r>
  </si>
  <si>
    <r>
      <rPr>
        <sz val="12"/>
        <rFont val="Calibri"/>
        <family val="2"/>
      </rPr>
      <t>Spot Market/e-auction</t>
    </r>
  </si>
  <si>
    <r>
      <rPr>
        <sz val="12"/>
        <rFont val="Calibri"/>
        <family val="2"/>
      </rPr>
      <t>8.1.3</t>
    </r>
  </si>
  <si>
    <r>
      <rPr>
        <sz val="12"/>
        <rFont val="Calibri"/>
        <family val="2"/>
      </rPr>
      <t>Transportation Distance of the
station from the sources of supply</t>
    </r>
  </si>
  <si>
    <r>
      <rPr>
        <sz val="12"/>
        <rFont val="Calibri"/>
        <family val="2"/>
      </rPr>
      <t>km</t>
    </r>
  </si>
  <si>
    <r>
      <rPr>
        <sz val="12"/>
        <rFont val="Calibri"/>
        <family val="2"/>
      </rPr>
      <t>8.1.4</t>
    </r>
  </si>
  <si>
    <r>
      <rPr>
        <sz val="12"/>
        <rFont val="Calibri"/>
        <family val="2"/>
      </rPr>
      <t>Mode of Transport</t>
    </r>
  </si>
  <si>
    <r>
      <rPr>
        <sz val="12"/>
        <rFont val="Calibri"/>
        <family val="2"/>
      </rPr>
      <t>8.1.5</t>
    </r>
  </si>
  <si>
    <r>
      <rPr>
        <sz val="12"/>
        <rFont val="Calibri"/>
        <family val="2"/>
      </rPr>
      <t>Maximum Station capability to stock primary fuel</t>
    </r>
  </si>
  <si>
    <r>
      <rPr>
        <sz val="12"/>
        <rFont val="Calibri"/>
        <family val="2"/>
      </rPr>
      <t>Days
&amp; MT</t>
    </r>
  </si>
  <si>
    <r>
      <rPr>
        <sz val="12"/>
        <rFont val="Calibri"/>
        <family val="2"/>
      </rPr>
      <t>8.1.6</t>
    </r>
  </si>
  <si>
    <r>
      <rPr>
        <sz val="12"/>
        <rFont val="Calibri"/>
        <family val="2"/>
      </rPr>
      <t>Maximum stock maintained for primary fuel</t>
    </r>
  </si>
  <si>
    <r>
      <rPr>
        <sz val="12"/>
        <rFont val="Calibri"/>
        <family val="2"/>
      </rPr>
      <t>8.1.7</t>
    </r>
  </si>
  <si>
    <r>
      <rPr>
        <sz val="12"/>
        <rFont val="Calibri"/>
        <family val="2"/>
      </rPr>
      <t>Minimum Stock maintained for primary fuel</t>
    </r>
  </si>
  <si>
    <r>
      <rPr>
        <sz val="12"/>
        <rFont val="Calibri"/>
        <family val="2"/>
      </rPr>
      <t>8.1.8</t>
    </r>
  </si>
  <si>
    <r>
      <rPr>
        <sz val="12"/>
        <rFont val="Calibri"/>
        <family val="2"/>
      </rPr>
      <t>Average stock maintained for primary fuel</t>
    </r>
  </si>
  <si>
    <r>
      <rPr>
        <b/>
        <sz val="12"/>
        <rFont val="Calibri"/>
        <family val="2"/>
      </rPr>
      <t>Secondary Fuel :</t>
    </r>
  </si>
  <si>
    <r>
      <rPr>
        <sz val="12"/>
        <rFont val="Calibri"/>
        <family val="2"/>
      </rPr>
      <t>8.2.1</t>
    </r>
  </si>
  <si>
    <r>
      <rPr>
        <sz val="12"/>
        <rFont val="Calibri"/>
        <family val="2"/>
      </rPr>
      <t>8.2.2</t>
    </r>
  </si>
  <si>
    <r>
      <rPr>
        <sz val="12"/>
        <rFont val="Calibri"/>
        <family val="2"/>
      </rPr>
      <t>Sources of supply</t>
    </r>
  </si>
  <si>
    <r>
      <rPr>
        <sz val="12"/>
        <rFont val="Calibri"/>
        <family val="2"/>
      </rPr>
      <t>8.2.3</t>
    </r>
  </si>
  <si>
    <r>
      <rPr>
        <sz val="12"/>
        <rFont val="Calibri"/>
        <family val="2"/>
      </rPr>
      <t>8.2.4</t>
    </r>
  </si>
  <si>
    <r>
      <rPr>
        <sz val="12"/>
        <rFont val="Calibri"/>
        <family val="2"/>
      </rPr>
      <t>8.2.5</t>
    </r>
  </si>
  <si>
    <r>
      <rPr>
        <sz val="12"/>
        <rFont val="Calibri"/>
        <family val="2"/>
      </rPr>
      <t>Klit.</t>
    </r>
  </si>
  <si>
    <r>
      <rPr>
        <sz val="12"/>
        <rFont val="Calibri"/>
        <family val="2"/>
      </rPr>
      <t>8.2.6</t>
    </r>
  </si>
  <si>
    <r>
      <rPr>
        <sz val="12"/>
        <rFont val="Calibri"/>
        <family val="2"/>
      </rPr>
      <t>Maximum Stock of secondary oil actually maintained</t>
    </r>
  </si>
  <si>
    <r>
      <rPr>
        <sz val="12"/>
        <rFont val="Calibri"/>
        <family val="2"/>
      </rPr>
      <t>K.lit.</t>
    </r>
  </si>
  <si>
    <r>
      <rPr>
        <sz val="12"/>
        <rFont val="Calibri"/>
        <family val="2"/>
      </rPr>
      <t>8.2.7</t>
    </r>
  </si>
  <si>
    <r>
      <rPr>
        <sz val="12"/>
        <rFont val="Calibri"/>
        <family val="2"/>
      </rPr>
      <t>Minimum Stock of secondary oil actually maintained</t>
    </r>
  </si>
  <si>
    <r>
      <rPr>
        <sz val="12"/>
        <rFont val="Calibri"/>
        <family val="2"/>
      </rPr>
      <t>8.2.8</t>
    </r>
  </si>
  <si>
    <r>
      <rPr>
        <sz val="12"/>
        <rFont val="Calibri"/>
        <family val="2"/>
      </rPr>
      <t>Average Stock of secondary oil actually maintained</t>
    </r>
  </si>
  <si>
    <r>
      <rPr>
        <sz val="12"/>
        <rFont val="Calibri"/>
        <family val="2"/>
      </rPr>
      <t>Cost of Spares :</t>
    </r>
  </si>
  <si>
    <r>
      <rPr>
        <sz val="12"/>
        <rFont val="Calibri"/>
        <family val="2"/>
      </rPr>
      <t>Cost of Spares capitalized in the books of accounts</t>
    </r>
  </si>
  <si>
    <r>
      <rPr>
        <sz val="12"/>
        <rFont val="Calibri"/>
        <family val="2"/>
      </rPr>
      <t>(Rs. Lakh)</t>
    </r>
  </si>
  <si>
    <r>
      <rPr>
        <sz val="12"/>
        <rFont val="Calibri"/>
        <family val="2"/>
      </rPr>
      <t>Cost of  spares included in capital cost for the purpose of tariff</t>
    </r>
  </si>
  <si>
    <r>
      <rPr>
        <b/>
        <u/>
        <sz val="12"/>
        <rFont val="Calibri"/>
        <family val="2"/>
      </rPr>
      <t>SH 2/4</t>
    </r>
  </si>
  <si>
    <r>
      <rPr>
        <b/>
        <sz val="12"/>
        <rFont val="Calibri"/>
        <family val="2"/>
      </rPr>
      <t>Period</t>
    </r>
  </si>
  <si>
    <r>
      <rPr>
        <b/>
        <sz val="12"/>
        <rFont val="Calibri"/>
        <family val="2"/>
      </rPr>
      <t>Generation :</t>
    </r>
  </si>
  <si>
    <r>
      <rPr>
        <sz val="12"/>
        <rFont val="Calibri"/>
        <family val="2"/>
      </rPr>
      <t>-Actual  Gross  Generation  at generator terminals</t>
    </r>
  </si>
  <si>
    <r>
      <rPr>
        <sz val="12"/>
        <rFont val="Calibri"/>
        <family val="2"/>
      </rPr>
      <t>MU</t>
    </r>
  </si>
  <si>
    <r>
      <rPr>
        <sz val="12"/>
        <rFont val="Calibri"/>
        <family val="2"/>
      </rPr>
      <t>-Actual Net Generation Ex-bus</t>
    </r>
  </si>
  <si>
    <r>
      <rPr>
        <sz val="12"/>
        <rFont val="Calibri"/>
        <family val="2"/>
      </rPr>
      <t>-Scheduled Generation Ex-bus</t>
    </r>
  </si>
  <si>
    <r>
      <rPr>
        <sz val="12"/>
        <rFont val="Calibri"/>
        <family val="2"/>
      </rPr>
      <t>Average Declared Capacity (DC)</t>
    </r>
  </si>
  <si>
    <r>
      <rPr>
        <sz val="12"/>
        <rFont val="Calibri"/>
        <family val="2"/>
      </rPr>
      <t>Actual Auxiliary Energy Consumption excluding colony consumption</t>
    </r>
  </si>
  <si>
    <r>
      <rPr>
        <sz val="12"/>
        <rFont val="Calibri"/>
        <family val="2"/>
      </rPr>
      <t>Actual Energy supplied to Colony from the station</t>
    </r>
  </si>
  <si>
    <r>
      <rPr>
        <sz val="12"/>
        <rFont val="Calibri"/>
        <family val="2"/>
      </rPr>
      <t xml:space="preserve">Consumption </t>
    </r>
    <r>
      <rPr>
        <b/>
        <sz val="12"/>
        <rFont val="Calibri"/>
        <family val="2"/>
      </rPr>
      <t>:</t>
    </r>
  </si>
  <si>
    <r>
      <rPr>
        <sz val="12"/>
        <rFont val="Calibri"/>
        <family val="2"/>
      </rPr>
      <t>Domestic coal</t>
    </r>
  </si>
  <si>
    <r>
      <rPr>
        <sz val="12"/>
        <rFont val="Calibri"/>
        <family val="2"/>
      </rPr>
      <t>From linked mines</t>
    </r>
  </si>
  <si>
    <r>
      <rPr>
        <sz val="12"/>
        <rFont val="Calibri"/>
        <family val="2"/>
      </rPr>
      <t>Non-linked mines</t>
    </r>
  </si>
  <si>
    <r>
      <rPr>
        <sz val="12"/>
        <rFont val="Calibri"/>
        <family val="2"/>
      </rPr>
      <t>Imported coal</t>
    </r>
    <r>
      <rPr>
        <b/>
        <sz val="12"/>
        <rFont val="Calibri"/>
        <family val="2"/>
      </rPr>
      <t>*</t>
    </r>
  </si>
  <si>
    <r>
      <rPr>
        <sz val="12"/>
        <rFont val="Calibri"/>
        <family val="2"/>
      </rPr>
      <t>Spot market/e-auction coal</t>
    </r>
    <r>
      <rPr>
        <b/>
        <sz val="12"/>
        <rFont val="Calibri"/>
        <family val="2"/>
      </rPr>
      <t>*</t>
    </r>
  </si>
  <si>
    <r>
      <rPr>
        <b/>
        <sz val="12"/>
        <rFont val="Calibri"/>
        <family val="2"/>
      </rPr>
      <t>Gross Calorific Value (GCV) :</t>
    </r>
  </si>
  <si>
    <r>
      <rPr>
        <b/>
        <sz val="12"/>
        <rFont val="Calibri"/>
        <family val="2"/>
      </rPr>
      <t>Domestic Coal</t>
    </r>
  </si>
  <si>
    <r>
      <rPr>
        <b/>
        <sz val="12"/>
        <rFont val="Calibri"/>
        <family val="2"/>
      </rPr>
      <t>(As Billed)</t>
    </r>
  </si>
  <si>
    <r>
      <rPr>
        <sz val="12"/>
        <rFont val="Calibri"/>
        <family val="2"/>
      </rPr>
      <t>kCal/kg</t>
    </r>
  </si>
  <si>
    <r>
      <rPr>
        <b/>
        <sz val="12"/>
        <rFont val="Calibri"/>
        <family val="2"/>
      </rPr>
      <t>(As Received)</t>
    </r>
  </si>
  <si>
    <r>
      <rPr>
        <b/>
        <sz val="12"/>
        <rFont val="Calibri"/>
        <family val="2"/>
      </rPr>
      <t>( As Fired )</t>
    </r>
  </si>
  <si>
    <r>
      <rPr>
        <b/>
        <sz val="12"/>
        <rFont val="Calibri"/>
        <family val="2"/>
      </rPr>
      <t>Imported Coal</t>
    </r>
  </si>
  <si>
    <r>
      <rPr>
        <b/>
        <sz val="12"/>
        <rFont val="Calibri"/>
        <family val="2"/>
      </rPr>
      <t>Spot market/e-
auction coal</t>
    </r>
  </si>
  <si>
    <r>
      <rPr>
        <sz val="12"/>
        <rFont val="Calibri"/>
        <family val="2"/>
      </rPr>
      <t xml:space="preserve">Weighted      Average      Gross
Calorific value </t>
    </r>
    <r>
      <rPr>
        <b/>
        <sz val="12"/>
        <rFont val="Calibri"/>
        <family val="2"/>
      </rPr>
      <t>(As Billed)</t>
    </r>
  </si>
  <si>
    <r>
      <rPr>
        <sz val="12"/>
        <rFont val="Calibri"/>
        <family val="2"/>
      </rPr>
      <t>(kCal /Kg)</t>
    </r>
  </si>
  <si>
    <r>
      <rPr>
        <sz val="12"/>
        <rFont val="Calibri"/>
        <family val="2"/>
      </rPr>
      <t xml:space="preserve">Weighted      Average      Gross
Calorific value </t>
    </r>
    <r>
      <rPr>
        <b/>
        <sz val="12"/>
        <rFont val="Calibri"/>
        <family val="2"/>
      </rPr>
      <t>(As Received)</t>
    </r>
  </si>
  <si>
    <r>
      <rPr>
        <sz val="12"/>
        <rFont val="Calibri"/>
        <family val="2"/>
      </rPr>
      <t xml:space="preserve">Weighted      Average      Gross
Calorific value </t>
    </r>
    <r>
      <rPr>
        <b/>
        <sz val="12"/>
        <rFont val="Calibri"/>
        <family val="2"/>
      </rPr>
      <t>(As Fired)</t>
    </r>
  </si>
  <si>
    <r>
      <rPr>
        <b/>
        <sz val="12"/>
        <rFont val="Calibri"/>
        <family val="2"/>
      </rPr>
      <t>Price of coal :</t>
    </r>
  </si>
  <si>
    <r>
      <rPr>
        <sz val="12"/>
        <rFont val="Calibri"/>
        <family val="2"/>
      </rPr>
      <t>Weighted Average Landed price of
Domestic coal</t>
    </r>
  </si>
  <si>
    <r>
      <rPr>
        <sz val="12"/>
        <rFont val="Calibri"/>
        <family val="2"/>
      </rPr>
      <t>(Rs/MT)</t>
    </r>
  </si>
  <si>
    <r>
      <rPr>
        <sz val="12"/>
        <rFont val="Calibri"/>
        <family val="2"/>
      </rPr>
      <t>Weighted Average Landed Price of
Imported coal</t>
    </r>
  </si>
  <si>
    <r>
      <rPr>
        <sz val="12"/>
        <rFont val="Calibri"/>
        <family val="2"/>
      </rPr>
      <t>Weighted Average Landed Price of
Spot market/e-auction coal</t>
    </r>
  </si>
  <si>
    <r>
      <rPr>
        <sz val="12"/>
        <rFont val="Calibri"/>
        <family val="2"/>
      </rPr>
      <t>Weighted Average Landed Price of all the Coals</t>
    </r>
  </si>
  <si>
    <r>
      <rPr>
        <b/>
        <sz val="12"/>
        <rFont val="Calibri"/>
        <family val="2"/>
      </rPr>
      <t>Blending :</t>
    </r>
  </si>
  <si>
    <r>
      <rPr>
        <sz val="12"/>
        <rFont val="Calibri"/>
        <family val="2"/>
      </rPr>
      <t>Blending ratio of imported coal with domestic coal</t>
    </r>
  </si>
  <si>
    <r>
      <rPr>
        <sz val="12"/>
        <rFont val="Calibri"/>
        <family val="2"/>
      </rPr>
      <t>Proportion of e-auction coal in the blending</t>
    </r>
  </si>
  <si>
    <r>
      <rPr>
        <sz val="12"/>
        <rFont val="Calibri"/>
        <family val="2"/>
      </rPr>
      <t>Actual Average Coal stock maintained</t>
    </r>
  </si>
  <si>
    <r>
      <rPr>
        <b/>
        <sz val="12"/>
        <rFont val="Calibri"/>
        <family val="2"/>
      </rPr>
      <t>Actual Transit &amp; Handling Losses for coal/Lignite</t>
    </r>
  </si>
  <si>
    <r>
      <rPr>
        <sz val="12"/>
        <rFont val="Calibri"/>
        <family val="2"/>
      </rPr>
      <t>(%)</t>
    </r>
  </si>
  <si>
    <r>
      <rPr>
        <b/>
        <sz val="12"/>
        <rFont val="Calibri"/>
        <family val="2"/>
      </rPr>
      <t>Pit- Head Station</t>
    </r>
  </si>
  <si>
    <r>
      <rPr>
        <sz val="12"/>
        <rFont val="Calibri"/>
        <family val="2"/>
      </rPr>
      <t>14.5.1.1</t>
    </r>
  </si>
  <si>
    <r>
      <rPr>
        <sz val="12"/>
        <rFont val="Calibri"/>
        <family val="2"/>
      </rPr>
      <t>Transit loss from linked mines</t>
    </r>
  </si>
  <si>
    <r>
      <rPr>
        <sz val="12"/>
        <rFont val="Calibri"/>
        <family val="2"/>
      </rPr>
      <t>14.5.1.2</t>
    </r>
  </si>
  <si>
    <r>
      <rPr>
        <sz val="12"/>
        <rFont val="Calibri"/>
        <family val="2"/>
      </rPr>
      <t>Transit loss from non-linked mines including e-auction coal mines.</t>
    </r>
  </si>
  <si>
    <r>
      <rPr>
        <sz val="12"/>
        <rFont val="Calibri"/>
        <family val="2"/>
      </rPr>
      <t>14.5.1.3</t>
    </r>
  </si>
  <si>
    <r>
      <rPr>
        <sz val="12"/>
        <rFont val="Calibri"/>
        <family val="2"/>
      </rPr>
      <t>Transit loss of imported coal</t>
    </r>
  </si>
  <si>
    <r>
      <rPr>
        <b/>
        <sz val="12"/>
        <rFont val="Calibri"/>
        <family val="2"/>
      </rPr>
      <t>Non-Pit Head station</t>
    </r>
  </si>
  <si>
    <r>
      <rPr>
        <sz val="12"/>
        <rFont val="Calibri"/>
        <family val="2"/>
      </rPr>
      <t>14.5.2.1</t>
    </r>
  </si>
  <si>
    <r>
      <rPr>
        <sz val="12"/>
        <rFont val="Calibri"/>
        <family val="2"/>
      </rPr>
      <t>14.5.2.2</t>
    </r>
  </si>
  <si>
    <r>
      <rPr>
        <sz val="12"/>
        <rFont val="Calibri"/>
        <family val="2"/>
      </rPr>
      <t>14.5.2.3</t>
    </r>
  </si>
  <si>
    <r>
      <rPr>
        <sz val="12"/>
        <rFont val="Calibri"/>
        <family val="2"/>
      </rPr>
      <t>Consumption</t>
    </r>
  </si>
  <si>
    <r>
      <rPr>
        <sz val="12"/>
        <rFont val="Calibri"/>
        <family val="2"/>
      </rPr>
      <t xml:space="preserve">Weighted      Average      Gross
Calorific value </t>
    </r>
    <r>
      <rPr>
        <b/>
        <sz val="12"/>
        <rFont val="Calibri"/>
        <family val="2"/>
      </rPr>
      <t>(As received)</t>
    </r>
  </si>
  <si>
    <r>
      <rPr>
        <sz val="12"/>
        <rFont val="Calibri"/>
        <family val="2"/>
      </rPr>
      <t>Weighted Average Price</t>
    </r>
  </si>
  <si>
    <r>
      <rPr>
        <sz val="12"/>
        <rFont val="Calibri"/>
        <family val="2"/>
      </rPr>
      <t>Actual Average stock maintained</t>
    </r>
  </si>
  <si>
    <r>
      <rPr>
        <b/>
        <sz val="12"/>
        <rFont val="Calibri"/>
        <family val="2"/>
      </rPr>
      <t>Weighted  average  duration  of outages( unit-wise details)</t>
    </r>
    <r>
      <rPr>
        <sz val="12"/>
        <rFont val="Calibri"/>
        <family val="2"/>
      </rPr>
      <t>:</t>
    </r>
  </si>
  <si>
    <r>
      <rPr>
        <sz val="12"/>
        <rFont val="Calibri"/>
        <family val="2"/>
      </rPr>
      <t>Planned Outages</t>
    </r>
  </si>
  <si>
    <r>
      <rPr>
        <sz val="12"/>
        <rFont val="Calibri"/>
        <family val="2"/>
      </rPr>
      <t>(Days)</t>
    </r>
  </si>
  <si>
    <r>
      <rPr>
        <sz val="12"/>
        <rFont val="Calibri"/>
        <family val="2"/>
      </rPr>
      <t>Number of tripping</t>
    </r>
  </si>
  <si>
    <r>
      <rPr>
        <sz val="12"/>
        <rFont val="Calibri"/>
        <family val="2"/>
      </rPr>
      <t>Number of start-ups</t>
    </r>
    <r>
      <rPr>
        <b/>
        <sz val="12"/>
        <rFont val="Calibri"/>
        <family val="2"/>
      </rPr>
      <t>:</t>
    </r>
  </si>
  <si>
    <r>
      <rPr>
        <sz val="12"/>
        <rFont val="Calibri"/>
        <family val="2"/>
      </rPr>
      <t>Cold Start-up</t>
    </r>
  </si>
  <si>
    <r>
      <rPr>
        <sz val="12"/>
        <rFont val="Calibri"/>
        <family val="2"/>
      </rPr>
      <t>Warm Start-up</t>
    </r>
  </si>
  <si>
    <r>
      <rPr>
        <sz val="12"/>
        <rFont val="Calibri"/>
        <family val="2"/>
      </rPr>
      <t>Hot start-up</t>
    </r>
  </si>
  <si>
    <r>
      <rPr>
        <sz val="12"/>
        <rFont val="Calibri"/>
        <family val="2"/>
      </rPr>
      <t>Design value of emission control equipment</t>
    </r>
  </si>
  <si>
    <r>
      <rPr>
        <sz val="12"/>
        <rFont val="Calibri"/>
        <family val="2"/>
      </rPr>
      <t>ppm or mg/Nm3</t>
    </r>
  </si>
  <si>
    <r>
      <rPr>
        <b/>
        <u/>
        <sz val="12"/>
        <rFont val="Calibri"/>
        <family val="2"/>
      </rPr>
      <t>SH 4/4</t>
    </r>
  </si>
  <si>
    <r>
      <rPr>
        <sz val="12"/>
        <rFont val="Calibri"/>
        <family val="2"/>
      </rPr>
      <t>Qty Produced</t>
    </r>
  </si>
  <si>
    <r>
      <rPr>
        <sz val="12"/>
        <rFont val="Calibri"/>
        <family val="2"/>
      </rPr>
      <t>Conversion of value added product</t>
    </r>
  </si>
  <si>
    <r>
      <rPr>
        <sz val="12"/>
        <rFont val="Calibri"/>
        <family val="2"/>
      </rPr>
      <t>For making roads &amp;embarkment</t>
    </r>
  </si>
  <si>
    <r>
      <rPr>
        <sz val="12"/>
        <rFont val="Calibri"/>
        <family val="2"/>
      </rPr>
      <t>Land filling</t>
    </r>
  </si>
  <si>
    <r>
      <rPr>
        <sz val="12"/>
        <rFont val="Calibri"/>
        <family val="2"/>
      </rPr>
      <t>Used in plant site in one or other form or used in some other site</t>
    </r>
  </si>
  <si>
    <r>
      <rPr>
        <sz val="12"/>
        <rFont val="Calibri"/>
        <family val="2"/>
      </rPr>
      <t>Any other use , Please specify</t>
    </r>
  </si>
  <si>
    <r>
      <rPr>
        <sz val="12"/>
        <rFont val="Calibri"/>
        <family val="2"/>
      </rPr>
      <t>Qty. and
Usage</t>
    </r>
  </si>
  <si>
    <r>
      <rPr>
        <sz val="12"/>
        <rFont val="Calibri"/>
        <family val="2"/>
      </rPr>
      <t>Cost    of    spares    actually consumed</t>
    </r>
  </si>
  <si>
    <r>
      <rPr>
        <sz val="12"/>
        <rFont val="Calibri"/>
        <family val="2"/>
      </rPr>
      <t>( Rs. Lakh)</t>
    </r>
  </si>
  <si>
    <r>
      <rPr>
        <sz val="12"/>
        <rFont val="Calibri"/>
        <family val="2"/>
      </rPr>
      <t>Average stock of spares</t>
    </r>
  </si>
  <si>
    <r>
      <rPr>
        <sz val="12"/>
        <rFont val="Calibri"/>
        <family val="2"/>
      </rPr>
      <t>(Rs. Lakhs)</t>
    </r>
  </si>
  <si>
    <r>
      <rPr>
        <sz val="12"/>
        <rFont val="Calibri"/>
        <family val="2"/>
      </rPr>
      <t>- Executives</t>
    </r>
  </si>
  <si>
    <r>
      <rPr>
        <sz val="12"/>
        <rFont val="Calibri"/>
        <family val="2"/>
      </rPr>
      <t>- Non Executives</t>
    </r>
  </si>
  <si>
    <r>
      <rPr>
        <sz val="12"/>
        <rFont val="Calibri"/>
        <family val="2"/>
      </rPr>
      <t>- Corporate office</t>
    </r>
  </si>
  <si>
    <r>
      <rPr>
        <sz val="12"/>
        <rFont val="Calibri"/>
        <family val="2"/>
      </rPr>
      <t>Man-MW ratio</t>
    </r>
  </si>
  <si>
    <r>
      <rPr>
        <sz val="12"/>
        <rFont val="Calibri"/>
        <family val="2"/>
      </rPr>
      <t>Man/MW</t>
    </r>
  </si>
  <si>
    <r>
      <rPr>
        <sz val="12"/>
        <rFont val="Calibri"/>
        <family val="2"/>
      </rPr>
      <t>Note :- * Not applicable to lignite based thermal power station.</t>
    </r>
  </si>
  <si>
    <t>Lignite</t>
  </si>
  <si>
    <t>Linked Mine (Mine-II)</t>
  </si>
  <si>
    <t>-</t>
  </si>
  <si>
    <t>5 KM</t>
  </si>
  <si>
    <t>Conveyor</t>
  </si>
  <si>
    <t>Road</t>
  </si>
  <si>
    <t>HFO - 1000 KL  /  LDO - 200 KL</t>
  </si>
  <si>
    <t>2013-14</t>
  </si>
  <si>
    <t>Period</t>
  </si>
  <si>
    <t>Unit</t>
  </si>
  <si>
    <t>2012-13</t>
  </si>
  <si>
    <t>2014-15</t>
  </si>
  <si>
    <t>2015-16</t>
  </si>
  <si>
    <t>2016-17</t>
  </si>
  <si>
    <t>Nil</t>
  </si>
  <si>
    <t>15(a)</t>
  </si>
  <si>
    <r>
      <rPr>
        <b/>
        <sz val="12"/>
        <rFont val="Calibri"/>
        <family val="2"/>
      </rPr>
      <t xml:space="preserve">Secondary Fuel Oil : HFO
</t>
    </r>
    <r>
      <rPr>
        <sz val="12"/>
        <rFont val="Calibri"/>
        <family val="2"/>
      </rPr>
      <t>( If more than one fuel usedthen give details of all the fuels separately)</t>
    </r>
  </si>
  <si>
    <t xml:space="preserve">Secondary Fuel Oil : LDO
</t>
  </si>
  <si>
    <t>57(U#1&amp;2)</t>
  </si>
  <si>
    <t>coal/lignite based thermal generating stations for the 5-year period from 2012-13 to 2016-17</t>
  </si>
  <si>
    <t>1. List  of  beneficiaries/customers  along  with  allocation  by  GoI  including  variable (allocation of unallocated share) / capacity as contracted shall also be furnished separately.In case of two or more secondary fuels, information should be furnished for each of the secondary fuel.</t>
  </si>
  <si>
    <t>2. In  case  of  two  or  more  stages  or  two  or  more  unit  sizes,  information  should  be furnished separately to the extent possible.</t>
  </si>
  <si>
    <t>3. A brief write-up on the methodology to arrive at the above performance &amp; operation parameters should also be furnished.</t>
  </si>
  <si>
    <t>4. Any relevant point or a specific fact having bearing on performance or operating parameters may also be highlighted or brought to the notice of the Commission.</t>
  </si>
  <si>
    <t>5. A note on stock of primary fuel maintained giving details of stacking etc. should be furnished.</t>
  </si>
  <si>
    <t>6. Details of the instances where the generating stations has invoked the 2014 Tariff Regulations blending with imported or open market coal (within the 30% limit of ECR) with/ without consent of beneficiaries.</t>
  </si>
  <si>
    <t>7. The declared capacity for peak and off peak period should be given separately as per respective RLDC.</t>
  </si>
  <si>
    <t>Electrical driven</t>
  </si>
  <si>
    <t>Closed Cycle</t>
  </si>
  <si>
    <t>Allocation : HFO - 6862 KL  /  LDO - 1518 KL</t>
  </si>
  <si>
    <t>BPCL / HPCL, Chennai / Cochin</t>
  </si>
  <si>
    <t>250 KM / 503 KM</t>
  </si>
  <si>
    <t>HFO - 700 KL  /  LDO - 150 KL</t>
  </si>
  <si>
    <t>HFO - 850 KL  /  LDO - 175 KL</t>
  </si>
  <si>
    <t xml:space="preserve"> NLC India Limited, Neyveli</t>
  </si>
  <si>
    <t>T.P.S - II Expansion / Pit head station</t>
  </si>
  <si>
    <t>500 MW ( 2 x 250 MW )</t>
  </si>
  <si>
    <r>
      <rPr>
        <b/>
        <sz val="12"/>
        <color rgb="FF000000"/>
        <rFont val="Calibri"/>
        <family val="2"/>
      </rPr>
      <t>Rated Steam parameters</t>
    </r>
    <r>
      <rPr>
        <sz val="12"/>
        <color rgb="FF000000"/>
        <rFont val="Calibri"/>
        <family val="2"/>
      </rPr>
      <t xml:space="preserve"> :-
1.MS Pressure at Turbine I/L - </t>
    </r>
    <r>
      <rPr>
        <b/>
        <sz val="12"/>
        <color rgb="FF000000"/>
        <rFont val="Calibri"/>
        <family val="2"/>
      </rPr>
      <t>170 Ksc</t>
    </r>
    <r>
      <rPr>
        <sz val="12"/>
        <color rgb="FF000000"/>
        <rFont val="Calibri"/>
        <family val="2"/>
      </rPr>
      <t xml:space="preserve">
2. MS Temperature at Turbine I/L - </t>
    </r>
    <r>
      <rPr>
        <b/>
        <sz val="12"/>
        <color rgb="FF000000"/>
        <rFont val="Calibri"/>
        <family val="2"/>
      </rPr>
      <t>537</t>
    </r>
    <r>
      <rPr>
        <b/>
        <vertAlign val="superscript"/>
        <sz val="12"/>
        <color rgb="FF000000"/>
        <rFont val="Calibri"/>
        <family val="2"/>
      </rPr>
      <t>o</t>
    </r>
    <r>
      <rPr>
        <b/>
        <sz val="12"/>
        <color rgb="FF000000"/>
        <rFont val="Calibri"/>
        <family val="2"/>
      </rPr>
      <t xml:space="preserve">C
</t>
    </r>
    <r>
      <rPr>
        <sz val="12"/>
        <color rgb="FF000000"/>
        <rFont val="Calibri"/>
        <family val="2"/>
      </rPr>
      <t xml:space="preserve">3. MS flow - </t>
    </r>
    <r>
      <rPr>
        <b/>
        <sz val="12"/>
        <color rgb="FF000000"/>
        <rFont val="Calibri"/>
        <family val="2"/>
      </rPr>
      <t>758.252 T/hr</t>
    </r>
    <r>
      <rPr>
        <sz val="12"/>
        <color rgb="FF000000"/>
        <rFont val="Calibri"/>
        <family val="2"/>
      </rPr>
      <t xml:space="preserve">
</t>
    </r>
    <r>
      <rPr>
        <b/>
        <sz val="12"/>
        <color rgb="FF000000"/>
        <rFont val="Calibri"/>
        <family val="2"/>
      </rPr>
      <t>Type of Boiler : CFBC</t>
    </r>
    <r>
      <rPr>
        <sz val="12"/>
        <color rgb="FF000000"/>
        <rFont val="Calibri"/>
        <family val="2"/>
      </rPr>
      <t xml:space="preserve"> Boiler
</t>
    </r>
    <r>
      <rPr>
        <b/>
        <sz val="12"/>
        <color rgb="FF000000"/>
        <rFont val="Calibri"/>
        <family val="2"/>
      </rPr>
      <t>Type of Turbine</t>
    </r>
    <r>
      <rPr>
        <sz val="12"/>
        <color rgb="FF000000"/>
        <rFont val="Calibri"/>
        <family val="2"/>
      </rPr>
      <t xml:space="preserve"> : Tandem compound Multi cylinder Straight condensing Single reheat Regenerative Feed water heating reaction Turbine.</t>
    </r>
  </si>
  <si>
    <t>Annual  Allocation or/ and Requirement</t>
  </si>
  <si>
    <t>Requirement - 32,19,300</t>
  </si>
  <si>
    <t>Forced Outages (2 Units)</t>
  </si>
  <si>
    <r>
      <rPr>
        <sz val="12"/>
        <rFont val="Calibri"/>
        <family val="2"/>
      </rPr>
      <t>mg/Nm</t>
    </r>
    <r>
      <rPr>
        <vertAlign val="superscript"/>
        <sz val="12"/>
        <rFont val="Calibri"/>
        <family val="2"/>
      </rPr>
      <t>3</t>
    </r>
  </si>
  <si>
    <t>Nox</t>
  </si>
  <si>
    <t>Sox</t>
  </si>
  <si>
    <t>Other Particulate matter</t>
  </si>
  <si>
    <t>SPM</t>
  </si>
  <si>
    <t>SOx</t>
  </si>
  <si>
    <t>NOx</t>
  </si>
  <si>
    <t xml:space="preserve"> -Nox</t>
  </si>
  <si>
    <t>Other particular matter</t>
  </si>
  <si>
    <t>Actual emission                      - Sox</t>
  </si>
  <si>
    <t>(KL)</t>
  </si>
  <si>
    <r>
      <t xml:space="preserve">NLC TPS II EX 500 MW                                            </t>
    </r>
    <r>
      <rPr>
        <b/>
        <u/>
        <sz val="12"/>
        <rFont val="Calibri"/>
        <family val="2"/>
      </rPr>
      <t>Annexure-I</t>
    </r>
  </si>
  <si>
    <t>7 lac tonnes including Mines Storage</t>
  </si>
  <si>
    <t>(kCal /
Lit.)</t>
  </si>
  <si>
    <t>(Rs per KL)</t>
  </si>
  <si>
    <t>(kCal /Lit.)</t>
  </si>
  <si>
    <t>Annual Allocation/Requirement</t>
  </si>
  <si>
    <t>Klit.</t>
  </si>
  <si>
    <t>Sources   of   supply/   procurement along  with  contracted  quantity  and grade of coal</t>
  </si>
  <si>
    <t>Transportation Distance of the station from the sources of supply</t>
  </si>
  <si>
    <t>Maximum Station capability to stock secondary fuels</t>
  </si>
  <si>
    <r>
      <rPr>
        <sz val="10"/>
        <rFont val="Calibri"/>
        <family val="2"/>
      </rPr>
      <t>% and MT
( of the total coal consumed )</t>
    </r>
  </si>
  <si>
    <t>Equivalent to domestic coal</t>
  </si>
  <si>
    <r>
      <rPr>
        <sz val="10"/>
        <rFont val="Calibri"/>
        <family val="2"/>
      </rPr>
      <t>Days and
MT</t>
    </r>
  </si>
  <si>
    <r>
      <t xml:space="preserve">NOx , SOx ,and other particulate matter emission in </t>
    </r>
    <r>
      <rPr>
        <b/>
        <sz val="12"/>
        <rFont val="Calibri"/>
        <family val="2"/>
      </rPr>
      <t>:</t>
    </r>
  </si>
  <si>
    <t>Detail of Ash utilization % of fly ash produced</t>
  </si>
  <si>
    <t>Number of employees deployed in O&amp;M</t>
  </si>
  <si>
    <r>
      <rPr>
        <b/>
        <sz val="12"/>
        <rFont val="Arial"/>
        <family val="34"/>
      </rPr>
      <t>Annexure –IV</t>
    </r>
  </si>
  <si>
    <r>
      <rPr>
        <b/>
        <sz val="11"/>
        <rFont val="Calibri"/>
        <family val="34"/>
      </rPr>
      <t xml:space="preserve">PLANT AVAILABILITY/SCHEDULED PLANT LOAD FACTOR ACHIEVED
</t>
    </r>
    <r>
      <rPr>
        <sz val="11"/>
        <rFont val="Calibri"/>
        <family val="34"/>
      </rPr>
      <t xml:space="preserve">Generating company: </t>
    </r>
    <r>
      <rPr>
        <b/>
        <sz val="11"/>
        <rFont val="Calibri"/>
        <family val="2"/>
      </rPr>
      <t>M/S NLCIL, Neyveli</t>
    </r>
    <r>
      <rPr>
        <sz val="11"/>
        <rFont val="Calibri"/>
        <family val="34"/>
      </rPr>
      <t xml:space="preserve">
Name of Generating station: </t>
    </r>
    <r>
      <rPr>
        <b/>
        <sz val="11"/>
        <rFont val="Calibri"/>
        <family val="2"/>
      </rPr>
      <t>T.P.S.II Expansion</t>
    </r>
    <r>
      <rPr>
        <sz val="11"/>
        <rFont val="Calibri"/>
        <family val="34"/>
      </rPr>
      <t xml:space="preserve">     Installed Capacity (MW) :  </t>
    </r>
    <r>
      <rPr>
        <b/>
        <sz val="11"/>
        <rFont val="Calibri"/>
        <family val="2"/>
      </rPr>
      <t>500 MW (2 x 250 MW)</t>
    </r>
    <r>
      <rPr>
        <sz val="11"/>
        <rFont val="Calibri"/>
        <family val="34"/>
      </rPr>
      <t xml:space="preserve">
Normative Annual Plant Availability Factor (%) approved by Commission : </t>
    </r>
    <r>
      <rPr>
        <b/>
        <sz val="12"/>
        <rFont val="Calibri"/>
        <family val="2"/>
      </rPr>
      <t>75 %</t>
    </r>
  </si>
  <si>
    <t>Plant Availability Factor Achieved (%)</t>
  </si>
  <si>
    <r>
      <rPr>
        <sz val="11"/>
        <rFont val="Calibri"/>
        <family val="34"/>
      </rPr>
      <t>Month</t>
    </r>
  </si>
  <si>
    <r>
      <rPr>
        <b/>
        <sz val="10"/>
        <rFont val="Arial"/>
        <family val="34"/>
      </rPr>
      <t>2012-13</t>
    </r>
  </si>
  <si>
    <r>
      <rPr>
        <b/>
        <sz val="10"/>
        <rFont val="Arial"/>
        <family val="34"/>
      </rPr>
      <t>2013-14</t>
    </r>
  </si>
  <si>
    <r>
      <rPr>
        <b/>
        <sz val="10"/>
        <rFont val="Arial"/>
        <family val="34"/>
      </rPr>
      <t>2014-15</t>
    </r>
  </si>
  <si>
    <r>
      <rPr>
        <b/>
        <sz val="10"/>
        <rFont val="Arial"/>
        <family val="34"/>
      </rPr>
      <t>2015-16</t>
    </r>
  </si>
  <si>
    <r>
      <rPr>
        <b/>
        <sz val="10"/>
        <rFont val="Arial"/>
        <family val="34"/>
      </rPr>
      <t>2016-17</t>
    </r>
  </si>
  <si>
    <r>
      <rPr>
        <sz val="11"/>
        <rFont val="Calibri"/>
        <family val="34"/>
      </rPr>
      <t xml:space="preserve">Reasons for shortfall in PAF
</t>
    </r>
    <r>
      <rPr>
        <sz val="11"/>
        <rFont val="Calibri"/>
        <family val="34"/>
      </rPr>
      <t>achieved vis-a-vis NAPAF</t>
    </r>
  </si>
  <si>
    <r>
      <rPr>
        <sz val="11"/>
        <rFont val="Calibri"/>
        <family val="34"/>
      </rPr>
      <t>April</t>
    </r>
  </si>
  <si>
    <t xml:space="preserve">TPS2 Expansion Boilers are based on CFBC Technology, which is fairly new in the field and is first in India for a capacity of 250 MW.
The Commercial Operation Declaration (COD) of TPS2 Expansion of Unit -1 &amp; 2 has been declared on 05.07.2015 and 22.04.2015 respectively after resolving the initial stages of operation and the teething problems.
As the Boilers are based on CFBC Technology, any repair works inside the Boilers could not be attended immediately after shutdown of the Units. This is because in CFBC Boilers, additional equipments like Primary Air Fans, Secondary Air fans, Blowers of Fluidized Bed Heat Exchangers, Empty Chamber, Purge and Seal, Seal Pot, Ash Cooler are to be run up to 3 to 6 days after shutdown of the unit for cooling the Boiler to carry out any maintenance works in boilers increases duration of Outages to very great extent.
 The forced outages have caused a substantial reduction in availability of the Units and hence the target set for Gross Generation of Electricity could not be met. The reasons for the outages of Units are a) water wall puncture, b) S/H coil puncture in FBHEs, c) Steam Cooled wall hanger tube puncture and d) Refractory failures in FBHEs, Cyclones, target and non target wall etc.
</t>
  </si>
  <si>
    <r>
      <rPr>
        <sz val="11"/>
        <rFont val="Calibri"/>
        <family val="34"/>
      </rPr>
      <t>May</t>
    </r>
  </si>
  <si>
    <r>
      <rPr>
        <sz val="11"/>
        <rFont val="Calibri"/>
        <family val="34"/>
      </rPr>
      <t>June</t>
    </r>
  </si>
  <si>
    <r>
      <rPr>
        <sz val="11"/>
        <rFont val="Calibri"/>
        <family val="34"/>
      </rPr>
      <t>July</t>
    </r>
  </si>
  <si>
    <r>
      <rPr>
        <sz val="11"/>
        <rFont val="Calibri"/>
        <family val="34"/>
      </rPr>
      <t>August</t>
    </r>
  </si>
  <si>
    <r>
      <rPr>
        <sz val="11"/>
        <rFont val="Calibri"/>
        <family val="34"/>
      </rPr>
      <t>September</t>
    </r>
  </si>
  <si>
    <r>
      <rPr>
        <sz val="11"/>
        <rFont val="Calibri"/>
        <family val="34"/>
      </rPr>
      <t>October</t>
    </r>
  </si>
  <si>
    <r>
      <rPr>
        <sz val="11"/>
        <rFont val="Calibri"/>
        <family val="34"/>
      </rPr>
      <t>November</t>
    </r>
  </si>
  <si>
    <r>
      <rPr>
        <sz val="11"/>
        <rFont val="Calibri"/>
        <family val="34"/>
      </rPr>
      <t>December</t>
    </r>
  </si>
  <si>
    <r>
      <rPr>
        <sz val="11"/>
        <rFont val="Calibri"/>
        <family val="34"/>
      </rPr>
      <t>January</t>
    </r>
  </si>
  <si>
    <r>
      <rPr>
        <sz val="11"/>
        <rFont val="Calibri"/>
        <family val="34"/>
      </rPr>
      <t>February</t>
    </r>
  </si>
  <si>
    <r>
      <rPr>
        <sz val="11"/>
        <rFont val="Calibri"/>
        <family val="34"/>
      </rPr>
      <t>March</t>
    </r>
  </si>
  <si>
    <r>
      <rPr>
        <sz val="11"/>
        <rFont val="Calibri"/>
        <family val="34"/>
      </rPr>
      <t>Annual</t>
    </r>
  </si>
  <si>
    <r>
      <t xml:space="preserve">Scheduled </t>
    </r>
    <r>
      <rPr>
        <b/>
        <sz val="11"/>
        <rFont val="Calibri"/>
        <family val="34"/>
      </rPr>
      <t>Plant Load Factor Achieved (%)</t>
    </r>
  </si>
  <si>
    <r>
      <rPr>
        <sz val="11"/>
        <rFont val="Calibri"/>
        <family val="34"/>
      </rPr>
      <t xml:space="preserve">Reasons for shortfall in PLF
</t>
    </r>
    <r>
      <rPr>
        <sz val="11"/>
        <rFont val="Calibri"/>
        <family val="34"/>
      </rPr>
      <t>achieved vis-a-vis Target PLF</t>
    </r>
  </si>
  <si>
    <r>
      <rPr>
        <b/>
        <sz val="11"/>
        <rFont val="Arial"/>
        <family val="34"/>
      </rPr>
      <t>Annexure-VI (C)</t>
    </r>
  </si>
  <si>
    <r>
      <rPr>
        <b/>
        <sz val="11"/>
        <rFont val="Arial"/>
        <family val="34"/>
      </rPr>
      <t>DETAILS OF WATER CHARGES</t>
    </r>
  </si>
  <si>
    <r>
      <rPr>
        <b/>
        <sz val="11"/>
        <rFont val="Arial"/>
        <family val="34"/>
      </rPr>
      <t>(To be filled for each of the Thermal Generating Station )</t>
    </r>
  </si>
  <si>
    <t>Name of the Company: NLCIL</t>
  </si>
  <si>
    <t>Name of the Power Station : T.P.S.II Expansion</t>
  </si>
  <si>
    <r>
      <rPr>
        <sz val="11"/>
        <rFont val="Arial"/>
        <family val="34"/>
      </rPr>
      <t>(Rs. In Lakhs)</t>
    </r>
  </si>
  <si>
    <r>
      <rPr>
        <sz val="11"/>
        <rFont val="Arial"/>
        <family val="34"/>
      </rPr>
      <t>Sl.No.</t>
    </r>
  </si>
  <si>
    <r>
      <rPr>
        <sz val="11"/>
        <rFont val="Arial"/>
        <family val="34"/>
      </rPr>
      <t>ITEM</t>
    </r>
  </si>
  <si>
    <r>
      <rPr>
        <b/>
        <sz val="11"/>
        <rFont val="Arial"/>
        <family val="34"/>
      </rPr>
      <t>2012-13</t>
    </r>
  </si>
  <si>
    <r>
      <rPr>
        <b/>
        <sz val="11"/>
        <rFont val="Arial"/>
        <family val="34"/>
      </rPr>
      <t>2013-14</t>
    </r>
  </si>
  <si>
    <r>
      <rPr>
        <b/>
        <sz val="11"/>
        <rFont val="Arial"/>
        <family val="34"/>
      </rPr>
      <t>2014-15</t>
    </r>
  </si>
  <si>
    <r>
      <rPr>
        <b/>
        <sz val="11"/>
        <rFont val="Arial"/>
        <family val="34"/>
      </rPr>
      <t>2015-16</t>
    </r>
  </si>
  <si>
    <r>
      <rPr>
        <b/>
        <sz val="11"/>
        <rFont val="Arial"/>
        <family val="34"/>
      </rPr>
      <t>2016-17</t>
    </r>
  </si>
  <si>
    <r>
      <rPr>
        <sz val="11"/>
        <rFont val="Arial"/>
        <family val="34"/>
      </rPr>
      <t>(A)</t>
    </r>
  </si>
  <si>
    <r>
      <rPr>
        <b/>
        <sz val="11"/>
        <rFont val="Arial"/>
        <family val="34"/>
      </rPr>
      <t>Plant</t>
    </r>
  </si>
  <si>
    <r>
      <rPr>
        <sz val="11"/>
        <rFont val="Arial"/>
        <family val="34"/>
      </rPr>
      <t>Type of Plant</t>
    </r>
  </si>
  <si>
    <t>Lignite fired CFBC Boiler</t>
  </si>
  <si>
    <r>
      <rPr>
        <sz val="11"/>
        <rFont val="Arial"/>
        <family val="34"/>
      </rPr>
      <t>Type of Cooling Tower</t>
    </r>
  </si>
  <si>
    <t>Natural Draft</t>
  </si>
  <si>
    <r>
      <rPr>
        <sz val="11"/>
        <rFont val="Arial"/>
        <family val="34"/>
      </rPr>
      <t>Type of Cooling Water System</t>
    </r>
  </si>
  <si>
    <t>Closed Cycle with soft water</t>
  </si>
  <si>
    <r>
      <rPr>
        <sz val="11"/>
        <rFont val="Arial"/>
        <family val="34"/>
      </rPr>
      <t>Any Special Features which may increase/reduce water
consumption</t>
    </r>
  </si>
  <si>
    <t>Raw water from Mine-II was pre treated and is being used</t>
  </si>
  <si>
    <r>
      <rPr>
        <sz val="11"/>
        <rFont val="Arial"/>
        <family val="34"/>
      </rPr>
      <t>(B)</t>
    </r>
  </si>
  <si>
    <r>
      <rPr>
        <b/>
        <sz val="11"/>
        <rFont val="Arial"/>
        <family val="34"/>
      </rPr>
      <t>Quantum of Water : ( Cubic Meter)</t>
    </r>
  </si>
  <si>
    <r>
      <rPr>
        <sz val="11"/>
        <rFont val="Arial"/>
        <family val="34"/>
      </rPr>
      <t>Contracted Quantum</t>
    </r>
  </si>
  <si>
    <t>NA</t>
  </si>
  <si>
    <r>
      <rPr>
        <sz val="11"/>
        <rFont val="Arial"/>
        <family val="34"/>
      </rPr>
      <t>Allocation of Water</t>
    </r>
  </si>
  <si>
    <r>
      <rPr>
        <sz val="11"/>
        <rFont val="Arial"/>
        <family val="34"/>
      </rPr>
      <t>Actual water Consumption</t>
    </r>
  </si>
  <si>
    <r>
      <rPr>
        <sz val="11"/>
        <rFont val="Arial"/>
        <family val="34"/>
      </rPr>
      <t>Rate of Water Charges (Rs. / M</t>
    </r>
    <r>
      <rPr>
        <vertAlign val="superscript"/>
        <sz val="11"/>
        <rFont val="Arial"/>
        <family val="2"/>
      </rPr>
      <t>3</t>
    </r>
    <r>
      <rPr>
        <sz val="11"/>
        <rFont val="Arial"/>
        <family val="34"/>
      </rPr>
      <t>)</t>
    </r>
  </si>
  <si>
    <t>Other charges/Fees , if paid as part  of Water Charges (in Rs)</t>
  </si>
  <si>
    <t>Total water Charges Paid (Rs in Lakhs)</t>
  </si>
  <si>
    <r>
      <rPr>
        <sz val="11"/>
        <rFont val="Arial"/>
        <family val="34"/>
      </rPr>
      <t>Note::</t>
    </r>
  </si>
  <si>
    <r>
      <rPr>
        <sz val="11"/>
        <rFont val="Arial"/>
        <family val="34"/>
      </rPr>
      <t>Any abnormal increase in Water consumption &amp; water Charges on any year shall be explained  separately</t>
    </r>
  </si>
  <si>
    <r>
      <rPr>
        <b/>
        <sz val="11"/>
        <rFont val="Arial"/>
        <family val="34"/>
      </rPr>
      <t>Annexure VI(A)</t>
    </r>
  </si>
  <si>
    <r>
      <rPr>
        <sz val="11"/>
        <rFont val="Arial"/>
        <family val="34"/>
      </rPr>
      <t>DETAILS OF OPERATION AND MAINTENANCE EXPENSES</t>
    </r>
  </si>
  <si>
    <r>
      <rPr>
        <sz val="10"/>
        <rFont val="Arial"/>
        <family val="34"/>
      </rPr>
      <t>(To be filled for each of the Thermal /Hydro Generating Station)</t>
    </r>
  </si>
  <si>
    <t>Name of the Company: NLC INDIA LIMITED</t>
  </si>
  <si>
    <t>Name of the Power Station TPS-II Expansion</t>
  </si>
  <si>
    <r>
      <rPr>
        <b/>
        <sz val="8"/>
        <rFont val="Arial"/>
        <family val="34"/>
      </rPr>
      <t>Sl.No.</t>
    </r>
  </si>
  <si>
    <r>
      <rPr>
        <b/>
        <sz val="8"/>
        <rFont val="Arial"/>
        <family val="34"/>
      </rPr>
      <t>ITEM</t>
    </r>
  </si>
  <si>
    <t>MIS</t>
  </si>
  <si>
    <t>CTB</t>
  </si>
  <si>
    <r>
      <rPr>
        <sz val="8"/>
        <rFont val="Arial"/>
        <family val="34"/>
      </rPr>
      <t>(A)</t>
    </r>
  </si>
  <si>
    <r>
      <rPr>
        <sz val="8"/>
        <rFont val="Arial"/>
        <family val="34"/>
      </rPr>
      <t>Breakup of O&amp;M expenses :</t>
    </r>
  </si>
  <si>
    <r>
      <rPr>
        <sz val="8"/>
        <rFont val="Arial"/>
        <family val="34"/>
      </rPr>
      <t>Consumption of Stores and Spares</t>
    </r>
  </si>
  <si>
    <r>
      <rPr>
        <sz val="8"/>
        <rFont val="Arial"/>
        <family val="34"/>
      </rPr>
      <t>Repair and Maintenance</t>
    </r>
  </si>
  <si>
    <r>
      <rPr>
        <sz val="8"/>
        <rFont val="Arial"/>
        <family val="34"/>
      </rPr>
      <t>Insurance</t>
    </r>
  </si>
  <si>
    <t>Insurance</t>
  </si>
  <si>
    <r>
      <rPr>
        <sz val="8"/>
        <rFont val="Arial"/>
        <family val="34"/>
      </rPr>
      <t>Security (normal)</t>
    </r>
  </si>
  <si>
    <t>Additional Security it any on the advise of Govt. Agency/ Statutory Authority</t>
  </si>
  <si>
    <r>
      <rPr>
        <sz val="8"/>
        <rFont val="Arial"/>
        <family val="34"/>
      </rPr>
      <t>Water Charges</t>
    </r>
  </si>
  <si>
    <r>
      <rPr>
        <sz val="8"/>
        <rFont val="Arial"/>
        <family val="34"/>
      </rPr>
      <t>Administrative Expenses :</t>
    </r>
  </si>
  <si>
    <r>
      <rPr>
        <sz val="8"/>
        <rFont val="Arial"/>
        <family val="34"/>
      </rPr>
      <t>- Rent</t>
    </r>
  </si>
  <si>
    <r>
      <rPr>
        <sz val="8"/>
        <rFont val="Arial"/>
        <family val="34"/>
      </rPr>
      <t>- Electricity Charges</t>
    </r>
  </si>
  <si>
    <r>
      <rPr>
        <sz val="8"/>
        <rFont val="Arial"/>
        <family val="34"/>
      </rPr>
      <t>- Traveling and conveyance</t>
    </r>
  </si>
  <si>
    <r>
      <rPr>
        <sz val="8"/>
        <rFont val="Arial"/>
        <family val="34"/>
      </rPr>
      <t>- Communication expenses</t>
    </r>
  </si>
  <si>
    <r>
      <rPr>
        <sz val="8"/>
        <rFont val="Arial"/>
        <family val="34"/>
      </rPr>
      <t>- Advertising</t>
    </r>
  </si>
  <si>
    <r>
      <rPr>
        <sz val="8"/>
        <rFont val="Arial"/>
        <family val="34"/>
      </rPr>
      <t>- Foundation laying and inauguration</t>
    </r>
  </si>
  <si>
    <r>
      <rPr>
        <sz val="8"/>
        <rFont val="Arial"/>
        <family val="34"/>
      </rPr>
      <t>- Donations</t>
    </r>
  </si>
  <si>
    <r>
      <rPr>
        <sz val="8"/>
        <rFont val="Arial"/>
        <family val="34"/>
      </rPr>
      <t>- Entertainment</t>
    </r>
  </si>
  <si>
    <r>
      <rPr>
        <sz val="8"/>
        <rFont val="Arial"/>
        <family val="34"/>
      </rPr>
      <t>-Filing Fees</t>
    </r>
  </si>
  <si>
    <r>
      <rPr>
        <sz val="8"/>
        <rFont val="Arial"/>
        <family val="34"/>
      </rPr>
      <t>Sub-Total (Administrative Expenses)</t>
    </r>
  </si>
  <si>
    <r>
      <rPr>
        <sz val="8"/>
        <rFont val="Arial"/>
        <family val="34"/>
      </rPr>
      <t>Employee Cost</t>
    </r>
  </si>
  <si>
    <r>
      <rPr>
        <sz val="8"/>
        <rFont val="Arial"/>
        <family val="34"/>
      </rPr>
      <t>-Salaries, wages and allowances</t>
    </r>
  </si>
  <si>
    <t>Emp. Remuneration</t>
  </si>
  <si>
    <r>
      <rPr>
        <sz val="8"/>
        <rFont val="Arial"/>
        <family val="34"/>
      </rPr>
      <t>-Staff welfare expenses</t>
    </r>
  </si>
  <si>
    <t>Welfare Expenses</t>
  </si>
  <si>
    <r>
      <rPr>
        <sz val="8"/>
        <rFont val="Arial"/>
        <family val="34"/>
      </rPr>
      <t>-Productivity linked incentive</t>
    </r>
  </si>
  <si>
    <t>Bonus &amp; Incentives</t>
  </si>
  <si>
    <r>
      <rPr>
        <sz val="8"/>
        <rFont val="Arial"/>
        <family val="34"/>
      </rPr>
      <t>- Expenditure on VRS</t>
    </r>
  </si>
  <si>
    <r>
      <rPr>
        <sz val="8"/>
        <rFont val="Arial"/>
        <family val="34"/>
      </rPr>
      <t>-Ex-gratia</t>
    </r>
  </si>
  <si>
    <t>Superannuation Benefits ,CPF &amp; Gratuity</t>
  </si>
  <si>
    <r>
      <rPr>
        <sz val="8"/>
        <rFont val="Arial"/>
        <family val="34"/>
      </rPr>
      <t>-Performance related pay (PRP)</t>
    </r>
  </si>
  <si>
    <r>
      <rPr>
        <sz val="8"/>
        <rFont val="Arial"/>
        <family val="34"/>
      </rPr>
      <t>Sub-Total (Employee Cost)</t>
    </r>
  </si>
  <si>
    <r>
      <rPr>
        <sz val="8"/>
        <rFont val="Arial"/>
        <family val="34"/>
      </rPr>
      <t>Loss of store</t>
    </r>
  </si>
  <si>
    <r>
      <rPr>
        <sz val="8"/>
        <rFont val="Arial"/>
        <family val="34"/>
      </rPr>
      <t>Provisions</t>
    </r>
  </si>
  <si>
    <t>Provisions</t>
  </si>
  <si>
    <r>
      <rPr>
        <sz val="8"/>
        <rFont val="Arial"/>
        <family val="34"/>
      </rPr>
      <t>Prior Period Adjustment , if any</t>
    </r>
  </si>
  <si>
    <r>
      <rPr>
        <sz val="8"/>
        <rFont val="Arial"/>
        <family val="34"/>
      </rPr>
      <t>Corporate office expenses allocation</t>
    </r>
  </si>
  <si>
    <t>Common Charges</t>
  </si>
  <si>
    <r>
      <rPr>
        <sz val="8"/>
        <rFont val="Arial"/>
        <family val="34"/>
      </rPr>
      <t>- Others (Specify items)</t>
    </r>
  </si>
  <si>
    <r>
      <rPr>
        <sz val="8"/>
        <rFont val="Arial"/>
        <family val="34"/>
      </rPr>
      <t>Total (1 to 12)</t>
    </r>
  </si>
  <si>
    <t>14.1</t>
  </si>
  <si>
    <r>
      <rPr>
        <sz val="8"/>
        <rFont val="Arial"/>
        <family val="34"/>
      </rPr>
      <t>Revenue/ Recoveries, if any</t>
    </r>
  </si>
  <si>
    <t>Recovery</t>
  </si>
  <si>
    <r>
      <rPr>
        <sz val="8"/>
        <rFont val="Arial"/>
        <family val="34"/>
      </rPr>
      <t>Net Expenses</t>
    </r>
  </si>
  <si>
    <r>
      <rPr>
        <sz val="8"/>
        <rFont val="Arial"/>
        <family val="34"/>
      </rPr>
      <t xml:space="preserve">Capital spares consumed </t>
    </r>
    <r>
      <rPr>
        <b/>
        <sz val="8"/>
        <rFont val="Arial"/>
        <family val="34"/>
      </rPr>
      <t xml:space="preserve">not included in (A) (1) above and not claimed /allowed by Commission </t>
    </r>
    <r>
      <rPr>
        <sz val="8"/>
        <rFont val="Arial"/>
        <family val="34"/>
      </rPr>
      <t>for</t>
    </r>
  </si>
  <si>
    <t>Other Expenses (Breakup)</t>
  </si>
  <si>
    <t>Internal Services</t>
  </si>
  <si>
    <t>Canteen Expenses</t>
  </si>
  <si>
    <t>Licence Fees</t>
  </si>
  <si>
    <t>Tender Advertisement</t>
  </si>
  <si>
    <t>Safety Expenses</t>
  </si>
  <si>
    <t>Other Expenses</t>
  </si>
  <si>
    <t>Total</t>
  </si>
  <si>
    <t>Ex-Gratia Breakup</t>
  </si>
  <si>
    <t>Gratuity</t>
  </si>
  <si>
    <t>CPF</t>
  </si>
  <si>
    <t>Superannuation Benefits</t>
  </si>
  <si>
    <t>IUSS Canteen</t>
  </si>
  <si>
    <t>Salaries &amp; Wages</t>
  </si>
  <si>
    <t>EL Encashment</t>
  </si>
  <si>
    <t>NOTES TO ANNEXURE VIA</t>
  </si>
  <si>
    <t>1. Corporate expenses have been allocated as furnished in Annexure VIII</t>
  </si>
  <si>
    <t>3.O &amp; M Expenses, which includes Lignite Handling System expenditure have been reconciled with audited Balance Sheet.</t>
  </si>
  <si>
    <t>4.Break up of employees expenditure furnished below</t>
  </si>
  <si>
    <t>5.Break up of Staff welfare expenses furnished</t>
  </si>
  <si>
    <t>6.No.Abnormal expenses</t>
  </si>
  <si>
    <t>8.Details of water charges furnished in Annexure VIC</t>
  </si>
  <si>
    <t>2. Reasons for variation in excess of 10%: Increase of 1. Salary &amp; Wages 2.Stores and Spares and Repair &amp; Maintenance Expenditure</t>
  </si>
  <si>
    <t>7.No of Employees for VRS: 4</t>
  </si>
  <si>
    <r>
      <rPr>
        <b/>
        <sz val="12"/>
        <rFont val="Arial"/>
        <family val="34"/>
      </rPr>
      <t>Annexure XVI A</t>
    </r>
  </si>
  <si>
    <r>
      <rPr>
        <b/>
        <sz val="12"/>
        <rFont val="Arial"/>
        <family val="34"/>
      </rPr>
      <t>Details of Incidental Expenses during Construction (IDEC) with break-up for the</t>
    </r>
  </si>
  <si>
    <r>
      <rPr>
        <b/>
        <sz val="12"/>
        <rFont val="Arial"/>
        <family val="34"/>
      </rPr>
      <t>Generating stations for which COD is declared after 1.4.2014</t>
    </r>
  </si>
  <si>
    <r>
      <rPr>
        <b/>
        <sz val="12"/>
        <rFont val="Arial"/>
        <family val="34"/>
      </rPr>
      <t>Sl. No.</t>
    </r>
  </si>
  <si>
    <r>
      <rPr>
        <b/>
        <sz val="12"/>
        <rFont val="Arial"/>
        <family val="34"/>
      </rPr>
      <t>Item-wise details of expenditure with break-up</t>
    </r>
  </si>
  <si>
    <r>
      <rPr>
        <b/>
        <sz val="12"/>
        <rFont val="Arial"/>
        <family val="34"/>
      </rPr>
      <t>Expenditure as on SCOD</t>
    </r>
  </si>
  <si>
    <r>
      <rPr>
        <b/>
        <sz val="12"/>
        <rFont val="Arial"/>
        <family val="34"/>
      </rPr>
      <t>Expenditure as on actual COD of unit/ station</t>
    </r>
  </si>
  <si>
    <r>
      <rPr>
        <b/>
        <sz val="12"/>
        <rFont val="Arial"/>
        <family val="34"/>
      </rPr>
      <t>Time Overrun</t>
    </r>
  </si>
  <si>
    <t>Establishment &amp; others</t>
  </si>
  <si>
    <t>Unit I- 77 Months Unit II-71 Months</t>
  </si>
  <si>
    <t>RS IN LAKHS</t>
  </si>
  <si>
    <r>
      <rPr>
        <b/>
        <sz val="10"/>
        <rFont val="Arial"/>
        <family val="34"/>
      </rPr>
      <t>Annexure VI (D)</t>
    </r>
  </si>
  <si>
    <r>
      <rPr>
        <b/>
        <sz val="10"/>
        <rFont val="Arial"/>
        <family val="34"/>
      </rPr>
      <t>DETAILS OF CAPITAL SPARES</t>
    </r>
  </si>
  <si>
    <r>
      <rPr>
        <b/>
        <sz val="8"/>
        <rFont val="Arial"/>
        <family val="34"/>
      </rPr>
      <t xml:space="preserve">(To be filled for each of the Thermal Generating Station or Transmission System in each Region)
</t>
    </r>
    <r>
      <rPr>
        <b/>
        <sz val="8"/>
        <rFont val="Arial"/>
        <family val="34"/>
      </rPr>
      <t>( For ULDC  scheme to be filled up    separately )</t>
    </r>
  </si>
  <si>
    <r>
      <rPr>
        <sz val="8"/>
        <rFont val="Arial"/>
        <family val="34"/>
      </rPr>
      <t>(Rs. In Lakhs)</t>
    </r>
  </si>
  <si>
    <r>
      <rPr>
        <sz val="8"/>
        <rFont val="Arial"/>
        <family val="34"/>
      </rPr>
      <t>Details of Capital Spares in opening Stock</t>
    </r>
  </si>
  <si>
    <r>
      <rPr>
        <sz val="8"/>
        <rFont val="Arial"/>
        <family val="34"/>
      </rPr>
      <t>…</t>
    </r>
  </si>
  <si>
    <r>
      <rPr>
        <sz val="8"/>
        <rFont val="Arial"/>
        <family val="34"/>
      </rPr>
      <t>(B)</t>
    </r>
  </si>
  <si>
    <r>
      <rPr>
        <sz val="8"/>
        <rFont val="Arial"/>
        <family val="34"/>
      </rPr>
      <t>Details of Capital Spares procured during the year</t>
    </r>
  </si>
  <si>
    <r>
      <rPr>
        <sz val="8"/>
        <rFont val="Arial"/>
        <family val="34"/>
      </rPr>
      <t>(C)</t>
    </r>
  </si>
  <si>
    <r>
      <rPr>
        <sz val="8"/>
        <rFont val="Arial"/>
        <family val="34"/>
      </rPr>
      <t>Details of capital spares consumed during the year</t>
    </r>
  </si>
  <si>
    <r>
      <rPr>
        <sz val="8"/>
        <rFont val="Arial"/>
        <family val="34"/>
      </rPr>
      <t>(D)</t>
    </r>
  </si>
  <si>
    <r>
      <rPr>
        <sz val="8"/>
        <rFont val="Arial"/>
        <family val="34"/>
      </rPr>
      <t>Details of capital spares closing at the end of the</t>
    </r>
  </si>
  <si>
    <t>NLC INDIA LIMITED</t>
  </si>
  <si>
    <t>2X250 MW - THERMAL POWER STATION II EXPN</t>
  </si>
  <si>
    <t>Details of Initial spares procured and capitalised for Thermal Power Station - II Expn</t>
  </si>
  <si>
    <t>Material Code</t>
  </si>
  <si>
    <t>Material Long Description</t>
  </si>
  <si>
    <t>Qty</t>
  </si>
  <si>
    <t>Amount</t>
  </si>
  <si>
    <t xml:space="preserve">250 MW -STEAM TURBINE-H.P.ROTOR COMPLETELY ASSEMBLED ROTOR WITH BLADING, SEAL RINGS ETC SUITABLE FOR 250 MW BHEL MAKE TURBINE TYPE: H30-40 WO NO 10235 P 10801 AND 10236 P 10801 WITH THE FOLLOWING ACCESSORIES I. MOP SHAFT II. COUPLING BOLTS AND NUTS (HP/IP COUPLING &amp; HP/MOP SHAFT COUPLING) III. SPEED GOVERNOR </t>
  </si>
  <si>
    <t xml:space="preserve">1 SET </t>
  </si>
  <si>
    <t xml:space="preserve">250 MW -STEAM TURBINE-I.P.ROTOR COMPLETELY ASSEMBLED ROTOR WITH BLADING, SEAL RINGS ETC SUITABLE FOR 250 MW BHEL MAKE TURBINE TYPE :M30-25 WO NO 10235 P 10801 AND 10236 P 10801 WITH THE FOLLOWING ACCESSORIES I. I.P. SHAFT/ 0 10201 42000 00000 II. BLADING OF IP ROTOR/ 0 10202 18000 00000 III. BLADE PLAN IPT/ 0 10204 18000 00000 IV. I.P.SHAFT SEALING/ 0 10605 42000 00000 V. ARRG.OF HP/IP BRG .PEDESTAL/ 0 11723 24000 00000 VI. ARRNGMT .DRG.OF.BRG PED.LP/GEN/ 0 11833 46000 00000 VII. HAND BARRING GEAR/ 1 11505 21000 00000 VIII. HYDRAULIC TURNING MOTOR/ 1 11501 46000 00000 IX. IP/LP COUPLING BOLTS </t>
  </si>
  <si>
    <t xml:space="preserve">250 MW -STEAM TURBINE-L.P.ROTOR COMPLETELY ASSEMBLED ROTOR WITH BLADING,SEAL RINGS ETC SUITABLE FOR 250 MW BHEL MAKE TURBINE TYPE : N 30-2X6.3 - WO NO 10235 P 10801 AND 10236 P 10801 WITH THE FOLLOWING ACCESSORIES I) I.P. ROTOR SHAFT/0 10301 46000 00000 II) L.P.ROTOR BLADING DRUM STAGE/1 10306 46000 00000 III) BLADING MODULE STAGE/0 10303 07460 00000 IV) BLADE PLAN LPT/9 10304 46000 00000 V) LP SHAFT SEALING FRONT/0 10766 18000 00000 VI) LP SHAFT SEALING REAR/0 10767 18000 00000 VII) COUPLING BOLTS AND NUTS/0 11803 18000 00000 </t>
  </si>
  <si>
    <t>GENERATOR ROTOR FOR BHEL MAKE 250 MW TURBO GENERATOR TYPE THRI / 108 /44 AS PER DRAWING NO. 0-136-06-01033-0000 DETAILED SPECIFICATION ENCLOSED</t>
  </si>
  <si>
    <t>1 No</t>
  </si>
  <si>
    <t xml:space="preserve"> </t>
  </si>
  <si>
    <t>Initial Spares procured and capitalised</t>
  </si>
  <si>
    <t>Insurance spares/Capital spares consumed - 2014 to 2017</t>
  </si>
  <si>
    <t xml:space="preserve">Total </t>
  </si>
  <si>
    <t>Total value in lakhs</t>
  </si>
  <si>
    <t>General Manager/TPS - II Expn</t>
  </si>
  <si>
    <t>THERMAL POWER STATION-II EXPANSION</t>
  </si>
  <si>
    <t>Materials Consumed during the FY - 2015-16</t>
  </si>
  <si>
    <t>Sl No</t>
  </si>
  <si>
    <t>Material Description</t>
  </si>
  <si>
    <t>SR Document No.</t>
  </si>
  <si>
    <t>SR Date</t>
  </si>
  <si>
    <t>Rate</t>
  </si>
  <si>
    <t xml:space="preserve">Quantity </t>
  </si>
  <si>
    <t>Voucher No.</t>
  </si>
  <si>
    <t>SK Issue Date</t>
  </si>
  <si>
    <t>Account Center ID</t>
  </si>
  <si>
    <t>Scheme ID</t>
  </si>
  <si>
    <t>Division ID</t>
  </si>
  <si>
    <t>GL Code</t>
  </si>
  <si>
    <t>Material ID</t>
  </si>
  <si>
    <t>Notional Value</t>
  </si>
  <si>
    <t>Additional Value</t>
  </si>
  <si>
    <t>SR No.</t>
  </si>
  <si>
    <t>Subhead</t>
  </si>
  <si>
    <t>CPF No</t>
  </si>
  <si>
    <t>Name</t>
  </si>
  <si>
    <t>Designation</t>
  </si>
  <si>
    <t>741150026</t>
  </si>
  <si>
    <t>BEACON PUMP SDA 16/20 B - MECHANICAL SEAL. PART NO. 7.</t>
  </si>
  <si>
    <t>1516005995</t>
  </si>
  <si>
    <t>A.KANAKASABAPATHI</t>
  </si>
  <si>
    <t>CHIEF MANAGER</t>
  </si>
  <si>
    <t>742000001</t>
  </si>
  <si>
    <t>Bucket wheel boom Luffing cylinder</t>
  </si>
  <si>
    <t>1516008718</t>
  </si>
  <si>
    <t>S.ARJUNAN</t>
  </si>
  <si>
    <t>DEPUTY GENERAL MANAGER</t>
  </si>
  <si>
    <t>745000209</t>
  </si>
  <si>
    <t>THRUST BEARING ASSEMBLY 2 TBH</t>
  </si>
  <si>
    <t>1516011676</t>
  </si>
  <si>
    <t>T.MANIVANNAN</t>
  </si>
  <si>
    <t>ADDITIONAL CHIEF MANAGER</t>
  </si>
  <si>
    <t>768400001</t>
  </si>
  <si>
    <t>Flame Scanner, Make: Durag, Model: D-LE 603 UA-P</t>
  </si>
  <si>
    <t>1516013990</t>
  </si>
  <si>
    <t>S.RAMASAMY</t>
  </si>
  <si>
    <t>768400002</t>
  </si>
  <si>
    <t>Flame Scanner Control Unit, Make:Durag, Model:D-UG 660 (110V AC )</t>
  </si>
  <si>
    <t>768400004</t>
  </si>
  <si>
    <t>LPG Ignitor, Make: DURAG / HEGWEIN, Model: ZA-1-180P/K0K5M</t>
  </si>
  <si>
    <t>751010154</t>
  </si>
  <si>
    <t>Dynamic Breaking Unit, MLFB No. 6SE70280ES872DA1</t>
  </si>
  <si>
    <t>1516028011</t>
  </si>
  <si>
    <t>M.P. SUSHEEL KUMAR</t>
  </si>
  <si>
    <t>ADDL.DEPUTY GENERAL MANAGER</t>
  </si>
  <si>
    <t>751010160</t>
  </si>
  <si>
    <t>Common Unit Vector Control Unit</t>
  </si>
  <si>
    <t>768400005</t>
  </si>
  <si>
    <t>Ionisation Flame Monitor, Tr. Fr. Panel of Ignitor ZA1-180P/K0K5M</t>
  </si>
  <si>
    <t>1516032758</t>
  </si>
  <si>
    <t>1516035729</t>
  </si>
  <si>
    <t>P.L.SARAVANAN</t>
  </si>
  <si>
    <t>768270301</t>
  </si>
  <si>
    <t>FISHER CV Positioner - DVC6200 205-AD-ATEXIS-G160B (DVC-825)</t>
  </si>
  <si>
    <t>1516036090</t>
  </si>
  <si>
    <t>768270302</t>
  </si>
  <si>
    <t>FISHER CV Positioner - DVC6200-204-AD-ATEXIS-G60B (DVC-820)</t>
  </si>
  <si>
    <t>TOTAL AMOUNT</t>
  </si>
  <si>
    <t>Materials Consumed during the FY - 2016-17</t>
  </si>
  <si>
    <t>Quantity Issued</t>
  </si>
  <si>
    <t>Total Value</t>
  </si>
  <si>
    <t>742000049</t>
  </si>
  <si>
    <t xml:space="preserve">COOLING FAN FOR STACKER CUM RECLAIMER </t>
  </si>
  <si>
    <t>1617001223</t>
  </si>
  <si>
    <t>D.ELANGO</t>
  </si>
  <si>
    <t>DEPUTY CHIEF ENGINEER</t>
  </si>
  <si>
    <t>743000200</t>
  </si>
  <si>
    <t xml:space="preserve">TPS2E AHS - Oil Separator for GA 250W Air Compressor </t>
  </si>
  <si>
    <t>1617001537</t>
  </si>
  <si>
    <t>G.SELVAM</t>
  </si>
  <si>
    <t>740130003</t>
  </si>
  <si>
    <t xml:space="preserve">Torque Limiter 5/451.725.0 with Nenflex coupling </t>
  </si>
  <si>
    <t>1617003540</t>
  </si>
  <si>
    <t>M.RAMAKRISHNAN</t>
  </si>
  <si>
    <t>740130323</t>
  </si>
  <si>
    <t xml:space="preserve">Complete conveying chain for Lignite Extraction Feeders </t>
  </si>
  <si>
    <t>1617010640</t>
  </si>
  <si>
    <t>742050113</t>
  </si>
  <si>
    <t>Flexible disc with fasterners at out put side for SC 12.</t>
  </si>
  <si>
    <t>1617019788</t>
  </si>
  <si>
    <t>N.SWAMINATHAN</t>
  </si>
  <si>
    <t>SR. FOREMAN</t>
  </si>
  <si>
    <t>750510010</t>
  </si>
  <si>
    <t>Geared Motor for Rotary Lignite Air lock Feeder</t>
  </si>
  <si>
    <t>1617020609</t>
  </si>
  <si>
    <t>G.SUBRAMANIAN</t>
  </si>
  <si>
    <t>740090001</t>
  </si>
  <si>
    <t>Combustor to Cyclone Non Metallic Expansion Joint</t>
  </si>
  <si>
    <t>1617023333</t>
  </si>
  <si>
    <t>740130221</t>
  </si>
  <si>
    <t>Lignite Transport Conveyor C&amp;D - Gear box H3-180</t>
  </si>
  <si>
    <t>1617024969</t>
  </si>
  <si>
    <t>N.SUBRAMANIAN</t>
  </si>
  <si>
    <t>740130322</t>
  </si>
  <si>
    <t>Lignite Extraction Feeder Gear box H4-225</t>
  </si>
  <si>
    <t>743000041</t>
  </si>
  <si>
    <t xml:space="preserve">AHT2E-Oil Separator Kit for GA 250W CAC </t>
  </si>
  <si>
    <t>1617027051</t>
  </si>
  <si>
    <t>C.MANIKANDAN</t>
  </si>
  <si>
    <t>JUNIOR ENGINEER-GR.II</t>
  </si>
  <si>
    <t>740130227</t>
  </si>
  <si>
    <t>Transmission Sprocket with shear pin hub for LTC A&amp;B</t>
  </si>
  <si>
    <t>1617027829</t>
  </si>
  <si>
    <t>740130229</t>
  </si>
  <si>
    <t>Transmission Sprocket with shear pin hub for LTC C&amp;D</t>
  </si>
  <si>
    <t>740130325</t>
  </si>
  <si>
    <t>Transmission Sprocket with shear pin hub for Extraction Feeder</t>
  </si>
  <si>
    <t>1617029384</t>
  </si>
  <si>
    <t>740160001</t>
  </si>
  <si>
    <t>Service Air Compressor ZR 900 VSD - HP Screw Element</t>
  </si>
  <si>
    <t>1617029599</t>
  </si>
  <si>
    <t>1617030941</t>
  </si>
  <si>
    <t>741190060</t>
  </si>
  <si>
    <t xml:space="preserve">ESP AC PLANT CONDENSER WATER PUMP </t>
  </si>
  <si>
    <t>1617035063</t>
  </si>
  <si>
    <t>754510002</t>
  </si>
  <si>
    <t>48V,300AH,Plante type lead acid battery</t>
  </si>
  <si>
    <t>1617035191</t>
  </si>
  <si>
    <t xml:space="preserve">P.SUYAMBU </t>
  </si>
  <si>
    <t>754010129</t>
  </si>
  <si>
    <t>Torque Switch Assembly for SMB-2</t>
  </si>
  <si>
    <t>1617041260</t>
  </si>
  <si>
    <t>T.N.SRIDHARAN</t>
  </si>
  <si>
    <t>754010130</t>
  </si>
  <si>
    <t>Gear Limit Switch Assembly for SMB-2</t>
  </si>
  <si>
    <t>754010131</t>
  </si>
  <si>
    <t>Torque Switch Assembly for SMB-3</t>
  </si>
  <si>
    <t>754010132</t>
  </si>
  <si>
    <t>Gear Limit Switch Assembly for SMB-3</t>
  </si>
  <si>
    <t>754010133</t>
  </si>
  <si>
    <t>Torque Switch Assembly for SMB-4</t>
  </si>
  <si>
    <t>754010134</t>
  </si>
  <si>
    <t>Gear Limit Switch Assembly for SMB-4</t>
  </si>
  <si>
    <t>750510016</t>
  </si>
  <si>
    <t>75 KW SEAL POT BLOWER MOTOR.</t>
  </si>
  <si>
    <t>1617042887</t>
  </si>
  <si>
    <t>740130224</t>
  </si>
  <si>
    <t>Complete conveying chain for Lignite Transport Feeders A or B</t>
  </si>
  <si>
    <t>1617043015</t>
  </si>
  <si>
    <t>742000051</t>
  </si>
  <si>
    <t xml:space="preserve"> Pump element with O ring for CGS of SCR</t>
  </si>
  <si>
    <t>1617043020</t>
  </si>
  <si>
    <t>S.RADHAKRISHNAN</t>
  </si>
  <si>
    <t>SR FOREMAN SG3 GRADE</t>
  </si>
  <si>
    <t>742000056</t>
  </si>
  <si>
    <t>Change over valve  for CGS of SCR</t>
  </si>
  <si>
    <t>Annexure - V C</t>
  </si>
  <si>
    <r>
      <rPr>
        <b/>
        <sz val="10"/>
        <rFont val="Arial"/>
        <family val="34"/>
      </rPr>
      <t>Annexure-V (C)</t>
    </r>
  </si>
  <si>
    <t>Name of Generating  Station  : TPS-II Expansion 500 MW</t>
  </si>
  <si>
    <t xml:space="preserve">COD of Units/Station:      </t>
  </si>
  <si>
    <r>
      <rPr>
        <b/>
        <sz val="9"/>
        <rFont val="Calibri"/>
        <family val="34"/>
      </rPr>
      <t>Details of expenditure incurred from Compensation Allowance and Special Allowance during Tariff Period 2009-14</t>
    </r>
  </si>
  <si>
    <r>
      <rPr>
        <b/>
        <sz val="9"/>
        <rFont val="Century Gothic"/>
        <family val="34"/>
      </rPr>
      <t>FY Year</t>
    </r>
  </si>
  <si>
    <r>
      <rPr>
        <b/>
        <sz val="9"/>
        <rFont val="Century Gothic"/>
        <family val="34"/>
      </rPr>
      <t>Add- cap allowed by the Commis sion under the provisio n of Regulati on 9(2)</t>
    </r>
  </si>
  <si>
    <r>
      <rPr>
        <b/>
        <sz val="9"/>
        <rFont val="Century Gothic"/>
        <family val="34"/>
      </rPr>
      <t xml:space="preserve">Compens atory allowance allowed
</t>
    </r>
    <r>
      <rPr>
        <b/>
        <sz val="9"/>
        <rFont val="Century Gothic"/>
        <family val="34"/>
      </rPr>
      <t>by the Commissi on, if any</t>
    </r>
  </si>
  <si>
    <r>
      <rPr>
        <b/>
        <sz val="9"/>
        <rFont val="Century Gothic"/>
        <family val="34"/>
      </rPr>
      <t xml:space="preserve">Special allowanc e
</t>
    </r>
    <r>
      <rPr>
        <b/>
        <sz val="9"/>
        <rFont val="Century Gothic"/>
        <family val="34"/>
      </rPr>
      <t>allowed by the Commiss ion, if any</t>
    </r>
  </si>
  <si>
    <r>
      <rPr>
        <b/>
        <sz val="9"/>
        <rFont val="Century Gothic"/>
        <family val="34"/>
      </rPr>
      <t>Details of Asset/Work wise Capitalisation based on the Expenditure allowed by the Commission in the tariff period 2009-14</t>
    </r>
  </si>
  <si>
    <r>
      <rPr>
        <b/>
        <sz val="9"/>
        <rFont val="Century Gothic"/>
        <family val="34"/>
      </rPr>
      <t>Capitali sation done which has not been claime d/ allowed in the tariff</t>
    </r>
  </si>
  <si>
    <t>Total Addi tion during the year</t>
  </si>
  <si>
    <r>
      <rPr>
        <b/>
        <sz val="9"/>
        <rFont val="Century Gothic"/>
        <family val="34"/>
      </rPr>
      <t xml:space="preserve">Total Additi on durin g  the year as
</t>
    </r>
    <r>
      <rPr>
        <b/>
        <sz val="9"/>
        <rFont val="Century Gothic"/>
        <family val="34"/>
      </rPr>
      <t xml:space="preserve">per duly audit ed Sche dule of Fixed
</t>
    </r>
    <r>
      <rPr>
        <b/>
        <sz val="9"/>
        <rFont val="Century Gothic"/>
        <family val="34"/>
      </rPr>
      <t>Asset</t>
    </r>
  </si>
  <si>
    <r>
      <rPr>
        <b/>
        <sz val="9"/>
        <rFont val="Century Gothic"/>
        <family val="34"/>
      </rPr>
      <t xml:space="preserve">Variati on if any to be recon ciled
</t>
    </r>
    <r>
      <rPr>
        <b/>
        <sz val="9"/>
        <rFont val="Century Gothic"/>
        <family val="34"/>
      </rPr>
      <t>/justifi ed.</t>
    </r>
  </si>
  <si>
    <r>
      <rPr>
        <b/>
        <sz val="9"/>
        <rFont val="Century Gothic"/>
        <family val="34"/>
      </rPr>
      <t xml:space="preserve">Capitalisation out of add cap allowed under Regulation
</t>
    </r>
    <r>
      <rPr>
        <b/>
        <sz val="9"/>
        <rFont val="Century Gothic"/>
        <family val="34"/>
      </rPr>
      <t>9(2)</t>
    </r>
  </si>
  <si>
    <r>
      <rPr>
        <b/>
        <sz val="9"/>
        <rFont val="Century Gothic"/>
        <family val="34"/>
      </rPr>
      <t xml:space="preserve">Capitalisation  out of Compensati on allowance
</t>
    </r>
    <r>
      <rPr>
        <b/>
        <sz val="9"/>
        <rFont val="Century Gothic"/>
        <family val="34"/>
      </rPr>
      <t>in the stations wherever applicable</t>
    </r>
  </si>
  <si>
    <t>Capitalisa tion out of Special Allowanc e allowed in the stations where applicable</t>
  </si>
  <si>
    <r>
      <rPr>
        <sz val="9"/>
        <rFont val="Century Gothic"/>
        <family val="34"/>
      </rPr>
      <t xml:space="preserve">Asset
</t>
    </r>
    <r>
      <rPr>
        <sz val="9"/>
        <rFont val="Century Gothic"/>
        <family val="34"/>
      </rPr>
      <t xml:space="preserve">/
</t>
    </r>
    <r>
      <rPr>
        <sz val="9"/>
        <rFont val="Century Gothic"/>
        <family val="34"/>
      </rPr>
      <t>work</t>
    </r>
  </si>
  <si>
    <r>
      <rPr>
        <b/>
        <sz val="9"/>
        <rFont val="Century Gothic"/>
        <family val="34"/>
      </rPr>
      <t>(Rs.la kh)</t>
    </r>
  </si>
  <si>
    <r>
      <rPr>
        <sz val="9"/>
        <rFont val="Century Gothic"/>
        <family val="34"/>
      </rPr>
      <t xml:space="preserve">Asset
</t>
    </r>
    <r>
      <rPr>
        <sz val="9"/>
        <rFont val="Century Gothic"/>
        <family val="34"/>
      </rPr>
      <t>/work</t>
    </r>
  </si>
  <si>
    <r>
      <rPr>
        <b/>
        <sz val="9"/>
        <rFont val="Century Gothic"/>
        <family val="34"/>
      </rPr>
      <t>(Rs. lak h)</t>
    </r>
  </si>
  <si>
    <r>
      <rPr>
        <sz val="9"/>
        <rFont val="Century Gothic"/>
        <family val="34"/>
      </rPr>
      <t>Ass et/ wo rk</t>
    </r>
  </si>
  <si>
    <t>2009-10</t>
  </si>
  <si>
    <t xml:space="preserve">2010-11
</t>
  </si>
  <si>
    <t xml:space="preserve">2011-12
</t>
  </si>
  <si>
    <t>Note :Asset details enclosed</t>
  </si>
  <si>
    <t>STAFF WELFARE EXPENSES TSII EXPANSION</t>
  </si>
  <si>
    <t>Description</t>
  </si>
  <si>
    <t>(Rs.in Lakhs)</t>
  </si>
  <si>
    <t>MEDICAL REFERRAL PAYMENT</t>
  </si>
  <si>
    <t>EMPLOYEES WELFARE EXPENSES - MEDICAL EXP.OTHERS</t>
  </si>
  <si>
    <t>4303/4317</t>
  </si>
  <si>
    <t>REIMBURSMENT OF MEMBER.FEE FOR PROFL. BODIES-EXE.</t>
  </si>
  <si>
    <t>EMPLOYEES WELFARE EXPENSES - UNIFORMS &amp; LIVERIES</t>
  </si>
  <si>
    <t>SCHOLARSHIPS TO WARD</t>
  </si>
  <si>
    <t>SAFETY PERSONAL PROTECTIVE EQUIPMENTS</t>
  </si>
  <si>
    <t>EMPLOYEES WELFARE EXPENSES - OTHER EXPENSES</t>
  </si>
  <si>
    <t>PMT UNDER POST RETIREMENT</t>
  </si>
  <si>
    <t>T.A.MEDICAL</t>
  </si>
  <si>
    <t>T.A.SUPERANNUATION.</t>
  </si>
  <si>
    <t>LOCAL PURCHASE-MEDICINES</t>
  </si>
  <si>
    <t>IUSS Canteen Expenses</t>
  </si>
  <si>
    <t>8960/8961/8962</t>
  </si>
  <si>
    <t>Cont. Fig</t>
  </si>
  <si>
    <t>Annexure-XIX</t>
  </si>
  <si>
    <t>Name of the Utility : NLCIL</t>
  </si>
  <si>
    <t>Name of the Generating Station : T.P.S.II Expansion</t>
  </si>
  <si>
    <r>
      <rPr>
        <b/>
        <sz val="12"/>
        <rFont val="Arial Narrow"/>
        <family val="34"/>
      </rPr>
      <t>Station/ Stage/ Unit</t>
    </r>
  </si>
  <si>
    <t>Fuel Type (Coal/ Lignite/ Gas/ Liquid Fuel/ Nuclear/ Hydro) : Lignite</t>
  </si>
  <si>
    <t>Capacity of Plant (MW) : 500 MW ( 2 x 250 MW )</t>
  </si>
  <si>
    <t>COD :     Unit-I - 05.07.2015 ;     Unit-II - 22.04.2015</t>
  </si>
  <si>
    <r>
      <rPr>
        <b/>
        <sz val="12"/>
        <rFont val="Times New Roman"/>
        <family val="1"/>
      </rPr>
      <t>2015-
16</t>
    </r>
  </si>
  <si>
    <r>
      <rPr>
        <b/>
        <sz val="12"/>
        <rFont val="Times New Roman"/>
        <family val="1"/>
      </rPr>
      <t>2016-
17</t>
    </r>
  </si>
  <si>
    <t>Plant Availability Factor (PAF) (%)</t>
  </si>
  <si>
    <t>Plant Load Factors (PLF) (%)</t>
  </si>
  <si>
    <t>Scheduled Energy (MU)</t>
  </si>
  <si>
    <t>Scheduled Generation (MU)</t>
  </si>
  <si>
    <t>Actual Generation (Export) (MU)</t>
  </si>
  <si>
    <t>Quantum of coal consumption (MT)</t>
  </si>
  <si>
    <t>Value of coal (Rs. Lakh)</t>
  </si>
  <si>
    <t>Specific Coal Consumption (kg/kwh)</t>
  </si>
  <si>
    <t>Gross Calorific Value of Coal (Kcal/ Kg)</t>
  </si>
  <si>
    <t>Heat Contribution of Coal (Kcal/kwh)</t>
  </si>
  <si>
    <t>Cost Of Specific Coal Consumption (Rs./Kwh) – Finally admitted by CERC</t>
  </si>
  <si>
    <t>Quantum of Oil Consumption (Lit.)</t>
  </si>
  <si>
    <t>Value of Oil (Rs. lakh)</t>
  </si>
  <si>
    <t>Gross calorific value of oil (kcal/lit)</t>
  </si>
  <si>
    <t>Specific Oil Consumption (ml/KwHr)</t>
  </si>
  <si>
    <t>Cost Of Specific Oil Consumption (Rs./Kwh) –Finally admitted by CERC</t>
  </si>
  <si>
    <t>Heat Contribution of Oil (Kcal/kwh)</t>
  </si>
  <si>
    <t>Station Heat Rate (kcal/kwh)</t>
  </si>
  <si>
    <t>Auxiliary Energy Consumption (%)</t>
  </si>
  <si>
    <t>Debt at the end of the year (Rs. Crore)</t>
  </si>
  <si>
    <t>Equity/IR (Rs. Crore)</t>
  </si>
  <si>
    <t>Working Capital (Rs. Crore) – finally admitted by CERC</t>
  </si>
  <si>
    <t>Capital cost (Rs. Crore) – finally admitted by CERC</t>
  </si>
  <si>
    <t>Capacity Charges/ Annual Fixed Cost (AFC)</t>
  </si>
  <si>
    <t>(a) Return on equity – pre tax (admitted by CERC)</t>
  </si>
  <si>
    <t>Absolute value</t>
  </si>
  <si>
    <t>Rate (%)</t>
  </si>
  <si>
    <t>(b) interest on Loan</t>
  </si>
  <si>
    <t>Rate (%) – Weighted Average Rate</t>
  </si>
  <si>
    <t>(c) Depreciation (finally allowed by CERC)</t>
  </si>
  <si>
    <t>(d) Interest on working Capital</t>
  </si>
  <si>
    <t>(e) Operation and maintenance cost (finally admitted by CERC)</t>
  </si>
  <si>
    <t>(f) Compensation Allowances</t>
  </si>
  <si>
    <t>AFC (Rs. Kwh0</t>
  </si>
  <si>
    <t>Energy Charge (Rs./Kwh)</t>
  </si>
  <si>
    <t>Total tariff (Rs. Kwh)</t>
  </si>
  <si>
    <t>Revenue realisation before tax (Rs. Crore)</t>
  </si>
  <si>
    <t>Profit/ loss (Rs. Crore0</t>
  </si>
  <si>
    <t>DSM Generation (MU)</t>
  </si>
  <si>
    <t>DSM Rate (Ps/Kwh)</t>
  </si>
  <si>
    <t>Revenue from DSM (Rs. Crore)</t>
  </si>
  <si>
    <r>
      <rPr>
        <i/>
        <sz val="12"/>
        <rFont val="Times New Roman"/>
        <family val="1"/>
      </rPr>
      <t>Note: Generating Companies are required to submit data for all generating stations.</t>
    </r>
  </si>
  <si>
    <r>
      <rPr>
        <i/>
        <sz val="12"/>
        <rFont val="Times New Roman"/>
        <family val="1"/>
      </rPr>
      <t>This is a general format. Plants of different fuel users have to fill the cells as applicable to them. Tariff for the Hydro may be understood as composite tariff.</t>
    </r>
  </si>
  <si>
    <r>
      <rPr>
        <i/>
        <sz val="12"/>
        <rFont val="Times New Roman"/>
        <family val="1"/>
      </rPr>
      <t>The data provided for the corresponding years need to mention as Actual or provisional.</t>
    </r>
  </si>
  <si>
    <r>
      <rPr>
        <i/>
        <sz val="12"/>
        <rFont val="Times New Roman"/>
        <family val="1"/>
      </rPr>
      <t>Data for each Unit and Stage is required to be submitted in additional sheets as per the format.</t>
    </r>
  </si>
</sst>
</file>

<file path=xl/styles.xml><?xml version="1.0" encoding="utf-8"?>
<styleSheet xmlns="http://schemas.openxmlformats.org/spreadsheetml/2006/main">
  <numFmts count="9">
    <numFmt numFmtId="43" formatCode="_ * #,##0.00_ ;_ * \-#,##0.00_ ;_ * &quot;-&quot;??_ ;_ @_ "/>
    <numFmt numFmtId="164" formatCode="_(* #,##0.00_);_(* \(#,##0.00\);_(* &quot;-&quot;??_);_(@_)"/>
    <numFmt numFmtId="165" formatCode="###0;###0"/>
    <numFmt numFmtId="166" formatCode="###0.0;###0.0"/>
    <numFmt numFmtId="167" formatCode="###0.;###0."/>
    <numFmt numFmtId="168" formatCode="yy\.m\.d;@"/>
    <numFmt numFmtId="169" formatCode="0.000"/>
    <numFmt numFmtId="170" formatCode="[$-409]d/m/yy\ h:mm\ AM/PM;@"/>
    <numFmt numFmtId="171" formatCode="0.0000000"/>
  </numFmts>
  <fonts count="53">
    <font>
      <sz val="10"/>
      <color rgb="FF000000"/>
      <name val="Times New Roman"/>
      <charset val="204"/>
    </font>
    <font>
      <sz val="11"/>
      <color theme="1"/>
      <name val="Calibri"/>
      <family val="2"/>
      <scheme val="minor"/>
    </font>
    <font>
      <b/>
      <u/>
      <sz val="12"/>
      <name val="Calibri"/>
      <family val="2"/>
    </font>
    <font>
      <b/>
      <sz val="12"/>
      <name val="Calibri"/>
      <family val="2"/>
    </font>
    <font>
      <sz val="12"/>
      <name val="Calibri"/>
      <family val="2"/>
    </font>
    <font>
      <sz val="12"/>
      <color rgb="FF000000"/>
      <name val="Calibri"/>
      <family val="2"/>
    </font>
    <font>
      <b/>
      <sz val="12"/>
      <color rgb="FF000000"/>
      <name val="Calibri"/>
      <family val="2"/>
    </font>
    <font>
      <sz val="10"/>
      <color rgb="FF000000"/>
      <name val="Times New Roman"/>
      <family val="1"/>
    </font>
    <font>
      <b/>
      <vertAlign val="superscript"/>
      <sz val="12"/>
      <color rgb="FF000000"/>
      <name val="Calibri"/>
      <family val="2"/>
    </font>
    <font>
      <vertAlign val="superscript"/>
      <sz val="12"/>
      <name val="Calibri"/>
      <family val="2"/>
    </font>
    <font>
      <sz val="10"/>
      <color rgb="FF000000"/>
      <name val="Times New Roman"/>
      <family val="1"/>
    </font>
    <font>
      <sz val="10"/>
      <color rgb="FF000000"/>
      <name val="Calibri"/>
      <family val="2"/>
    </font>
    <font>
      <sz val="10"/>
      <name val="Calibri"/>
      <family val="2"/>
    </font>
    <font>
      <b/>
      <sz val="12"/>
      <name val="Arial"/>
      <family val="34"/>
    </font>
    <font>
      <sz val="11"/>
      <name val="Calibri"/>
      <family val="34"/>
    </font>
    <font>
      <b/>
      <sz val="11"/>
      <name val="Calibri"/>
      <family val="34"/>
    </font>
    <font>
      <b/>
      <sz val="11"/>
      <name val="Calibri"/>
      <family val="2"/>
    </font>
    <font>
      <b/>
      <sz val="10"/>
      <color rgb="FF000000"/>
      <name val="Times New Roman"/>
      <family val="1"/>
    </font>
    <font>
      <b/>
      <sz val="10"/>
      <name val="Arial"/>
      <family val="34"/>
    </font>
    <font>
      <sz val="11"/>
      <color rgb="FF000000"/>
      <name val="Times New Roman"/>
      <family val="1"/>
    </font>
    <font>
      <sz val="10"/>
      <color rgb="FF000000"/>
      <name val="Calibri"/>
      <family val="2"/>
      <scheme val="minor"/>
    </font>
    <font>
      <b/>
      <sz val="11"/>
      <color rgb="FF000000"/>
      <name val="Times New Roman"/>
      <family val="1"/>
    </font>
    <font>
      <b/>
      <sz val="11"/>
      <name val="Arial"/>
      <family val="34"/>
    </font>
    <font>
      <sz val="11"/>
      <name val="Arial"/>
      <family val="34"/>
    </font>
    <font>
      <sz val="11"/>
      <color rgb="FF000000"/>
      <name val="Arial"/>
      <family val="2"/>
    </font>
    <font>
      <vertAlign val="superscript"/>
      <sz val="11"/>
      <name val="Arial"/>
      <family val="2"/>
    </font>
    <font>
      <sz val="10"/>
      <name val="Arial"/>
      <family val="34"/>
    </font>
    <font>
      <b/>
      <sz val="8"/>
      <name val="Arial"/>
      <family val="34"/>
    </font>
    <font>
      <b/>
      <sz val="11"/>
      <color rgb="FF000000"/>
      <name val="Arial"/>
      <family val="2"/>
    </font>
    <font>
      <sz val="8"/>
      <name val="Arial"/>
      <family val="34"/>
    </font>
    <font>
      <sz val="8"/>
      <color rgb="FF000000"/>
      <name val="Arial"/>
      <family val="2"/>
    </font>
    <font>
      <sz val="11"/>
      <name val="Times New Roman"/>
      <family val="1"/>
    </font>
    <font>
      <b/>
      <sz val="11"/>
      <name val="Times New Roman"/>
      <family val="1"/>
    </font>
    <font>
      <sz val="12"/>
      <color rgb="FF000000"/>
      <name val="Times New Roman"/>
      <family val="1"/>
    </font>
    <font>
      <b/>
      <sz val="12"/>
      <color rgb="FF000000"/>
      <name val="Times New Roman"/>
      <family val="1"/>
    </font>
    <font>
      <sz val="10"/>
      <color rgb="FF000000"/>
      <name val="Arial"/>
      <family val="2"/>
    </font>
    <font>
      <b/>
      <sz val="11"/>
      <color theme="1"/>
      <name val="Calibri"/>
      <family val="2"/>
      <scheme val="minor"/>
    </font>
    <font>
      <b/>
      <sz val="8"/>
      <name val="Verdana"/>
      <family val="2"/>
    </font>
    <font>
      <sz val="8"/>
      <name val="Verdana"/>
      <family val="2"/>
    </font>
    <font>
      <sz val="11"/>
      <name val="Calibri"/>
      <family val="2"/>
      <scheme val="minor"/>
    </font>
    <font>
      <sz val="8"/>
      <color rgb="FF333333"/>
      <name val="Verdana"/>
      <family val="2"/>
    </font>
    <font>
      <sz val="8"/>
      <color rgb="FF000000"/>
      <name val="Verdana"/>
      <family val="2"/>
    </font>
    <font>
      <sz val="10"/>
      <name val="Arial"/>
      <family val="2"/>
    </font>
    <font>
      <b/>
      <sz val="14"/>
      <name val="Calibri"/>
      <family val="2"/>
      <scheme val="minor"/>
    </font>
    <font>
      <b/>
      <sz val="12"/>
      <name val="Arial"/>
      <family val="2"/>
    </font>
    <font>
      <b/>
      <sz val="10"/>
      <name val="Arial"/>
      <family val="2"/>
    </font>
    <font>
      <b/>
      <sz val="9"/>
      <name val="Calibri"/>
      <family val="34"/>
    </font>
    <font>
      <b/>
      <sz val="9"/>
      <name val="Century Gothic"/>
      <family val="34"/>
    </font>
    <font>
      <sz val="9"/>
      <name val="Century Gothic"/>
      <family val="34"/>
    </font>
    <font>
      <b/>
      <sz val="10"/>
      <color rgb="FF000000"/>
      <name val="Arial"/>
      <family val="2"/>
    </font>
    <font>
      <b/>
      <sz val="12"/>
      <name val="Arial Narrow"/>
      <family val="34"/>
    </font>
    <font>
      <b/>
      <sz val="12"/>
      <name val="Times New Roman"/>
      <family val="1"/>
    </font>
    <font>
      <i/>
      <sz val="12"/>
      <name val="Times New Roman"/>
      <family val="1"/>
    </font>
  </fonts>
  <fills count="6">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
      <patternFill patternType="solid">
        <fgColor rgb="FFD8D8D8"/>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top/>
      <bottom style="medium">
        <color indexed="64"/>
      </bottom>
      <diagonal/>
    </border>
  </borders>
  <cellStyleXfs count="9">
    <xf numFmtId="0" fontId="0" fillId="0" borderId="0"/>
    <xf numFmtId="0" fontId="7" fillId="0" borderId="0"/>
    <xf numFmtId="164" fontId="1"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0" fontId="7" fillId="0" borderId="0"/>
    <xf numFmtId="0" fontId="1" fillId="0" borderId="0"/>
    <xf numFmtId="0" fontId="42" fillId="0" borderId="0"/>
    <xf numFmtId="0" fontId="1" fillId="0" borderId="0"/>
  </cellStyleXfs>
  <cellXfs count="454">
    <xf numFmtId="0" fontId="0" fillId="2" borderId="0" xfId="0" applyFill="1" applyBorder="1" applyAlignment="1">
      <alignment horizontal="left" vertical="top"/>
    </xf>
    <xf numFmtId="0" fontId="5" fillId="2" borderId="0" xfId="0" applyFont="1" applyFill="1" applyBorder="1" applyAlignment="1">
      <alignment horizontal="left" vertical="top"/>
    </xf>
    <xf numFmtId="0" fontId="5" fillId="2" borderId="1" xfId="0" applyFont="1" applyFill="1" applyBorder="1" applyAlignment="1">
      <alignment horizontal="left" vertical="top" wrapText="1"/>
    </xf>
    <xf numFmtId="0" fontId="5" fillId="2" borderId="13" xfId="0" applyFont="1" applyFill="1" applyBorder="1" applyAlignment="1">
      <alignment horizontal="center" vertical="center"/>
    </xf>
    <xf numFmtId="0" fontId="5" fillId="2" borderId="13" xfId="0" applyFont="1" applyFill="1" applyBorder="1" applyAlignment="1">
      <alignment horizontal="center" vertical="center" wrapText="1"/>
    </xf>
    <xf numFmtId="0" fontId="2" fillId="2" borderId="0" xfId="0" applyFont="1" applyFill="1" applyBorder="1" applyAlignment="1">
      <alignment horizontal="left" vertical="top"/>
    </xf>
    <xf numFmtId="165" fontId="5" fillId="2" borderId="1"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13" xfId="0" applyFont="1" applyFill="1" applyBorder="1" applyAlignment="1">
      <alignment horizontal="center" vertical="center"/>
    </xf>
    <xf numFmtId="3" fontId="5" fillId="2" borderId="0" xfId="0" applyNumberFormat="1" applyFont="1" applyFill="1" applyBorder="1" applyAlignment="1">
      <alignment horizontal="left" vertical="top"/>
    </xf>
    <xf numFmtId="0" fontId="5" fillId="3" borderId="13" xfId="0" applyFont="1" applyFill="1" applyBorder="1" applyAlignment="1">
      <alignment horizontal="center" vertical="center"/>
    </xf>
    <xf numFmtId="16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67" fontId="5" fillId="2" borderId="1" xfId="0" applyNumberFormat="1"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13" xfId="0" applyFont="1" applyFill="1" applyBorder="1" applyAlignment="1">
      <alignment horizontal="center" vertical="center"/>
    </xf>
    <xf numFmtId="0" fontId="4" fillId="2" borderId="0" xfId="0" applyFont="1" applyFill="1" applyBorder="1" applyAlignment="1">
      <alignment vertical="top" wrapText="1"/>
    </xf>
    <xf numFmtId="0" fontId="5" fillId="2" borderId="0" xfId="0" applyFont="1" applyFill="1" applyBorder="1" applyAlignment="1">
      <alignment horizontal="justify" vertical="top"/>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2" xfId="0" applyFill="1" applyBorder="1" applyAlignment="1">
      <alignment horizontal="center" vertical="center" wrapText="1"/>
    </xf>
    <xf numFmtId="169" fontId="19" fillId="2" borderId="13" xfId="0" applyNumberFormat="1" applyFont="1" applyFill="1" applyBorder="1" applyAlignment="1">
      <alignment horizontal="center" vertical="center"/>
    </xf>
    <xf numFmtId="169" fontId="19" fillId="2" borderId="4" xfId="0" applyNumberFormat="1" applyFont="1" applyFill="1" applyBorder="1" applyAlignment="1">
      <alignment horizontal="center" vertical="center" wrapText="1"/>
    </xf>
    <xf numFmtId="169" fontId="21" fillId="2" borderId="13" xfId="0" applyNumberFormat="1" applyFont="1" applyFill="1" applyBorder="1" applyAlignment="1">
      <alignment horizontal="center" vertical="center"/>
    </xf>
    <xf numFmtId="169" fontId="21" fillId="2" borderId="4" xfId="0" applyNumberFormat="1" applyFont="1" applyFill="1" applyBorder="1" applyAlignment="1">
      <alignment horizontal="center" vertical="center" wrapText="1"/>
    </xf>
    <xf numFmtId="169" fontId="19" fillId="2" borderId="1" xfId="0" applyNumberFormat="1" applyFont="1" applyFill="1" applyBorder="1" applyAlignment="1">
      <alignment horizontal="center" vertical="center" wrapText="1"/>
    </xf>
    <xf numFmtId="169" fontId="19" fillId="2" borderId="2" xfId="0" applyNumberFormat="1" applyFont="1" applyFill="1" applyBorder="1" applyAlignment="1">
      <alignment horizontal="center" vertical="center" wrapText="1"/>
    </xf>
    <xf numFmtId="169" fontId="21" fillId="2" borderId="1" xfId="0" applyNumberFormat="1" applyFont="1" applyFill="1" applyBorder="1" applyAlignment="1">
      <alignment horizontal="center" vertical="center" wrapText="1"/>
    </xf>
    <xf numFmtId="169" fontId="21" fillId="2" borderId="2" xfId="0" applyNumberFormat="1" applyFont="1" applyFill="1" applyBorder="1" applyAlignment="1">
      <alignment horizontal="center" vertical="center" wrapText="1"/>
    </xf>
    <xf numFmtId="0" fontId="19" fillId="2" borderId="0" xfId="0" applyFont="1" applyFill="1" applyBorder="1" applyAlignment="1">
      <alignment horizontal="left" vertical="top"/>
    </xf>
    <xf numFmtId="0" fontId="19" fillId="2" borderId="1" xfId="0" applyFont="1" applyFill="1" applyBorder="1" applyAlignment="1">
      <alignment horizontal="left" vertical="top" wrapText="1"/>
    </xf>
    <xf numFmtId="165" fontId="24" fillId="2" borderId="1" xfId="0" applyNumberFormat="1" applyFont="1" applyFill="1" applyBorder="1" applyAlignment="1">
      <alignment horizontal="center" vertical="top" wrapText="1"/>
    </xf>
    <xf numFmtId="165" fontId="24"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167" fontId="24" fillId="2" borderId="1" xfId="0" applyNumberFormat="1" applyFont="1" applyFill="1" applyBorder="1" applyAlignment="1">
      <alignment horizontal="center" vertical="top" wrapText="1"/>
    </xf>
    <xf numFmtId="0" fontId="19" fillId="0" borderId="2" xfId="0" applyFont="1" applyFill="1" applyBorder="1" applyAlignment="1">
      <alignment horizontal="center" vertical="center" wrapText="1"/>
    </xf>
    <xf numFmtId="0" fontId="17" fillId="2" borderId="1" xfId="0" applyFont="1" applyFill="1" applyBorder="1" applyAlignment="1">
      <alignment horizontal="center" vertical="top" wrapText="1"/>
    </xf>
    <xf numFmtId="0" fontId="17" fillId="2" borderId="4" xfId="0" applyFont="1" applyFill="1" applyBorder="1" applyAlignment="1">
      <alignment horizontal="left" vertical="top" wrapText="1"/>
    </xf>
    <xf numFmtId="165" fontId="28" fillId="2" borderId="1" xfId="0" applyNumberFormat="1" applyFont="1" applyFill="1" applyBorder="1" applyAlignment="1">
      <alignment horizontal="center" vertical="center" wrapText="1"/>
    </xf>
    <xf numFmtId="165" fontId="28" fillId="2" borderId="4" xfId="0" applyNumberFormat="1" applyFont="1" applyFill="1" applyBorder="1" applyAlignment="1">
      <alignment horizontal="center" vertical="center" wrapText="1"/>
    </xf>
    <xf numFmtId="0" fontId="21" fillId="2" borderId="0" xfId="0" applyFont="1" applyFill="1" applyBorder="1" applyAlignment="1">
      <alignment horizontal="left" vertical="center"/>
    </xf>
    <xf numFmtId="0" fontId="0" fillId="2" borderId="1" xfId="0" applyFill="1" applyBorder="1" applyAlignment="1">
      <alignment horizontal="center" vertical="top" wrapText="1"/>
    </xf>
    <xf numFmtId="0" fontId="0" fillId="2" borderId="4" xfId="0" applyFill="1" applyBorder="1" applyAlignment="1">
      <alignment horizontal="left" vertical="top" wrapText="1"/>
    </xf>
    <xf numFmtId="43" fontId="0" fillId="2" borderId="1" xfId="3" applyFont="1" applyFill="1" applyBorder="1" applyAlignment="1">
      <alignment horizontal="left" vertical="top" wrapText="1"/>
    </xf>
    <xf numFmtId="165" fontId="30" fillId="2" borderId="1" xfId="0" applyNumberFormat="1" applyFont="1" applyFill="1" applyBorder="1" applyAlignment="1">
      <alignment horizontal="center" vertical="top" wrapText="1"/>
    </xf>
    <xf numFmtId="0" fontId="7" fillId="2" borderId="4" xfId="0" applyFont="1" applyFill="1" applyBorder="1" applyAlignment="1">
      <alignment horizontal="left" vertical="top" wrapText="1"/>
    </xf>
    <xf numFmtId="166" fontId="30" fillId="2" borderId="1" xfId="0" applyNumberFormat="1" applyFont="1" applyFill="1" applyBorder="1" applyAlignment="1">
      <alignment horizontal="center" vertical="top" wrapText="1"/>
    </xf>
    <xf numFmtId="165" fontId="30" fillId="2" borderId="1" xfId="0" quotePrefix="1" applyNumberFormat="1" applyFont="1" applyFill="1" applyBorder="1" applyAlignment="1">
      <alignment horizontal="center" vertical="top" wrapText="1"/>
    </xf>
    <xf numFmtId="0" fontId="0" fillId="2" borderId="1" xfId="0" applyFill="1" applyBorder="1" applyAlignment="1">
      <alignment horizontal="left" vertical="top" wrapText="1"/>
    </xf>
    <xf numFmtId="0" fontId="0" fillId="2" borderId="0" xfId="0" applyFill="1" applyBorder="1" applyAlignment="1">
      <alignment horizontal="center" vertical="top"/>
    </xf>
    <xf numFmtId="43" fontId="0" fillId="4" borderId="0" xfId="3" applyFont="1" applyFill="1" applyBorder="1" applyAlignment="1">
      <alignment horizontal="left" vertical="top"/>
    </xf>
    <xf numFmtId="43" fontId="0" fillId="2" borderId="0" xfId="3" applyFont="1" applyFill="1" applyBorder="1" applyAlignment="1">
      <alignment horizontal="left" vertical="top"/>
    </xf>
    <xf numFmtId="43" fontId="0" fillId="2" borderId="0" xfId="0" applyNumberFormat="1" applyFill="1" applyBorder="1" applyAlignment="1">
      <alignment horizontal="left" vertical="top"/>
    </xf>
    <xf numFmtId="0" fontId="17" fillId="2" borderId="13" xfId="0" applyFont="1" applyFill="1" applyBorder="1" applyAlignment="1">
      <alignment horizontal="left" vertical="top"/>
    </xf>
    <xf numFmtId="0" fontId="0" fillId="2" borderId="13" xfId="0" applyFill="1" applyBorder="1" applyAlignment="1">
      <alignment horizontal="left" vertical="top"/>
    </xf>
    <xf numFmtId="43" fontId="0" fillId="2" borderId="0" xfId="3" applyFont="1" applyFill="1" applyBorder="1" applyAlignment="1">
      <alignment horizontal="center" vertical="top"/>
    </xf>
    <xf numFmtId="43" fontId="7" fillId="2" borderId="13" xfId="3" applyFont="1" applyFill="1" applyBorder="1" applyAlignment="1">
      <alignment horizontal="left" vertical="top"/>
    </xf>
    <xf numFmtId="43" fontId="0" fillId="2" borderId="13" xfId="3" applyFont="1" applyFill="1" applyBorder="1" applyAlignment="1">
      <alignment horizontal="left" vertical="top"/>
    </xf>
    <xf numFmtId="0" fontId="7" fillId="2" borderId="13" xfId="0" applyFont="1" applyFill="1" applyBorder="1" applyAlignment="1">
      <alignment horizontal="left" vertical="top"/>
    </xf>
    <xf numFmtId="43" fontId="0" fillId="2" borderId="13" xfId="0" applyNumberFormat="1" applyFill="1" applyBorder="1" applyAlignment="1">
      <alignment horizontal="left" vertical="top"/>
    </xf>
    <xf numFmtId="43" fontId="17" fillId="2" borderId="13" xfId="3" applyFont="1" applyFill="1" applyBorder="1" applyAlignment="1">
      <alignment horizontal="left" vertical="top"/>
    </xf>
    <xf numFmtId="0" fontId="0" fillId="2" borderId="13" xfId="0" applyFill="1" applyBorder="1" applyAlignment="1">
      <alignment horizontal="center" vertical="center" wrapText="1"/>
    </xf>
    <xf numFmtId="0" fontId="17" fillId="2" borderId="0" xfId="0" applyFont="1" applyFill="1" applyBorder="1" applyAlignment="1">
      <alignment horizontal="center" vertical="top"/>
    </xf>
    <xf numFmtId="0" fontId="17" fillId="2" borderId="0" xfId="0" applyFont="1" applyFill="1" applyBorder="1" applyAlignment="1">
      <alignment horizontal="left" vertical="top"/>
    </xf>
    <xf numFmtId="0" fontId="7" fillId="2" borderId="0" xfId="0" applyFont="1" applyFill="1" applyBorder="1" applyAlignment="1">
      <alignment horizontal="left" vertical="top"/>
    </xf>
    <xf numFmtId="0" fontId="17" fillId="2" borderId="14" xfId="0" applyFont="1" applyFill="1" applyBorder="1" applyAlignment="1">
      <alignment horizontal="left" vertical="top"/>
    </xf>
    <xf numFmtId="0" fontId="0" fillId="2" borderId="14" xfId="0" applyFill="1" applyBorder="1" applyAlignment="1">
      <alignment horizontal="center" vertical="center" wrapText="1"/>
    </xf>
    <xf numFmtId="165" fontId="30" fillId="2" borderId="0" xfId="0" applyNumberFormat="1" applyFont="1" applyFill="1" applyBorder="1" applyAlignment="1">
      <alignment horizontal="center" vertical="top" wrapText="1"/>
    </xf>
    <xf numFmtId="0" fontId="29"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33" fillId="2" borderId="1" xfId="0" applyFont="1" applyFill="1" applyBorder="1" applyAlignment="1">
      <alignment horizontal="center" vertical="center" wrapText="1"/>
    </xf>
    <xf numFmtId="0" fontId="33" fillId="2" borderId="33" xfId="0" applyFont="1" applyFill="1" applyBorder="1" applyAlignment="1">
      <alignment vertical="top" wrapText="1"/>
    </xf>
    <xf numFmtId="0" fontId="7" fillId="2" borderId="32" xfId="0" applyFont="1" applyFill="1" applyBorder="1" applyAlignment="1">
      <alignment vertical="top" wrapText="1"/>
    </xf>
    <xf numFmtId="0" fontId="34" fillId="2" borderId="1" xfId="0" applyFont="1" applyFill="1" applyBorder="1" applyAlignment="1">
      <alignment horizontal="center" vertical="center" wrapText="1"/>
    </xf>
    <xf numFmtId="165" fontId="35" fillId="2" borderId="0" xfId="0" applyNumberFormat="1" applyFont="1" applyFill="1" applyBorder="1" applyAlignment="1">
      <alignment horizontal="left" vertical="top"/>
    </xf>
    <xf numFmtId="0" fontId="7" fillId="2" borderId="0" xfId="5" applyFill="1" applyBorder="1" applyAlignment="1">
      <alignment horizontal="left" vertical="top"/>
    </xf>
    <xf numFmtId="0" fontId="7" fillId="2" borderId="39" xfId="5" applyFill="1" applyBorder="1" applyAlignment="1">
      <alignment horizontal="left" vertical="top" wrapText="1"/>
    </xf>
    <xf numFmtId="0" fontId="7" fillId="2" borderId="1" xfId="5" applyFill="1" applyBorder="1" applyAlignment="1">
      <alignment horizontal="left" vertical="top" wrapText="1"/>
    </xf>
    <xf numFmtId="0" fontId="7" fillId="2" borderId="40" xfId="5" applyFill="1" applyBorder="1" applyAlignment="1">
      <alignment horizontal="left" vertical="top" wrapText="1"/>
    </xf>
    <xf numFmtId="165" fontId="30" fillId="2" borderId="39" xfId="5" applyNumberFormat="1" applyFont="1" applyFill="1" applyBorder="1" applyAlignment="1">
      <alignment horizontal="center" vertical="top" wrapText="1"/>
    </xf>
    <xf numFmtId="165" fontId="30" fillId="2" borderId="1" xfId="5" applyNumberFormat="1" applyFont="1" applyFill="1" applyBorder="1" applyAlignment="1">
      <alignment horizontal="center" vertical="top" wrapText="1"/>
    </xf>
    <xf numFmtId="165" fontId="30" fillId="2" borderId="40" xfId="5" applyNumberFormat="1" applyFont="1" applyFill="1" applyBorder="1" applyAlignment="1">
      <alignment horizontal="center" vertical="top" wrapText="1"/>
    </xf>
    <xf numFmtId="0" fontId="7" fillId="2" borderId="39" xfId="5" applyFill="1" applyBorder="1" applyAlignment="1">
      <alignment horizontal="center" vertical="top" wrapText="1"/>
    </xf>
    <xf numFmtId="0" fontId="7" fillId="2" borderId="1" xfId="5" applyFont="1" applyFill="1" applyBorder="1" applyAlignment="1">
      <alignment horizontal="center" vertical="center" wrapText="1"/>
    </xf>
    <xf numFmtId="43" fontId="7" fillId="2" borderId="40" xfId="5" applyNumberFormat="1" applyFill="1" applyBorder="1" applyAlignment="1">
      <alignment horizontal="left" vertical="top" wrapText="1"/>
    </xf>
    <xf numFmtId="43" fontId="0" fillId="2" borderId="40" xfId="3" applyFont="1" applyFill="1" applyBorder="1" applyAlignment="1">
      <alignment horizontal="left" vertical="top" wrapText="1"/>
    </xf>
    <xf numFmtId="43" fontId="7" fillId="2" borderId="0" xfId="5" applyNumberFormat="1" applyFill="1" applyBorder="1" applyAlignment="1">
      <alignment horizontal="left" vertical="top"/>
    </xf>
    <xf numFmtId="0" fontId="7" fillId="2" borderId="41" xfId="5" applyFill="1" applyBorder="1" applyAlignment="1">
      <alignment horizontal="left" vertical="top" wrapText="1"/>
    </xf>
    <xf numFmtId="0" fontId="7" fillId="2" borderId="33" xfId="5" applyFont="1" applyFill="1" applyBorder="1" applyAlignment="1">
      <alignment horizontal="center" vertical="center" wrapText="1"/>
    </xf>
    <xf numFmtId="0" fontId="7" fillId="2" borderId="33" xfId="5" applyFill="1" applyBorder="1" applyAlignment="1">
      <alignment horizontal="left" vertical="top" wrapText="1"/>
    </xf>
    <xf numFmtId="0" fontId="7" fillId="2" borderId="42" xfId="5" applyFill="1" applyBorder="1" applyAlignment="1">
      <alignment horizontal="left" vertical="top" wrapText="1"/>
    </xf>
    <xf numFmtId="0" fontId="1" fillId="0" borderId="0" xfId="6" applyAlignment="1">
      <alignment vertical="center"/>
    </xf>
    <xf numFmtId="0" fontId="1" fillId="0" borderId="0" xfId="6" applyAlignment="1">
      <alignment horizontal="right" vertical="center"/>
    </xf>
    <xf numFmtId="2" fontId="1" fillId="0" borderId="0" xfId="6" applyNumberFormat="1" applyAlignment="1">
      <alignment vertical="center"/>
    </xf>
    <xf numFmtId="2" fontId="36" fillId="0" borderId="0" xfId="6" applyNumberFormat="1" applyFont="1" applyAlignment="1">
      <alignment vertical="center"/>
    </xf>
    <xf numFmtId="0" fontId="41" fillId="0" borderId="0" xfId="6" applyFont="1"/>
    <xf numFmtId="0" fontId="36" fillId="0" borderId="13" xfId="6" applyFont="1" applyBorder="1" applyAlignment="1">
      <alignment vertical="center"/>
    </xf>
    <xf numFmtId="0" fontId="36" fillId="0" borderId="13" xfId="6" applyFont="1" applyBorder="1" applyAlignment="1">
      <alignment horizontal="center" vertical="center"/>
    </xf>
    <xf numFmtId="0" fontId="1" fillId="0" borderId="13" xfId="6" applyBorder="1" applyAlignment="1">
      <alignment vertical="center"/>
    </xf>
    <xf numFmtId="0" fontId="39" fillId="3" borderId="13" xfId="6" applyFont="1" applyFill="1" applyBorder="1" applyAlignment="1">
      <alignment vertical="center"/>
    </xf>
    <xf numFmtId="0" fontId="38" fillId="3" borderId="13" xfId="6" applyFont="1" applyFill="1" applyBorder="1" applyAlignment="1">
      <alignment horizontal="center" vertical="center"/>
    </xf>
    <xf numFmtId="0" fontId="38" fillId="3" borderId="13" xfId="6" applyFont="1" applyFill="1" applyBorder="1" applyAlignment="1">
      <alignment horizontal="left" vertical="center" wrapText="1"/>
    </xf>
    <xf numFmtId="0" fontId="37" fillId="3" borderId="13" xfId="6" applyFont="1" applyFill="1" applyBorder="1" applyAlignment="1">
      <alignment horizontal="center" vertical="center"/>
    </xf>
    <xf numFmtId="0" fontId="40" fillId="0" borderId="0" xfId="6" applyFont="1"/>
    <xf numFmtId="0" fontId="36" fillId="0" borderId="0" xfId="6" applyFont="1" applyAlignment="1"/>
    <xf numFmtId="0" fontId="1" fillId="0" borderId="0" xfId="6"/>
    <xf numFmtId="0" fontId="42" fillId="0" borderId="0" xfId="7" applyNumberFormat="1" applyAlignment="1">
      <alignment vertical="center" wrapText="1"/>
    </xf>
    <xf numFmtId="170" fontId="42" fillId="0" borderId="0" xfId="7" applyNumberFormat="1" applyAlignment="1">
      <alignment vertical="center" wrapText="1"/>
    </xf>
    <xf numFmtId="0" fontId="42" fillId="0" borderId="0" xfId="7" applyNumberFormat="1" applyAlignment="1">
      <alignment horizontal="center" vertical="center" wrapText="1"/>
    </xf>
    <xf numFmtId="49" fontId="42" fillId="0" borderId="0" xfId="7" applyNumberFormat="1" applyAlignment="1">
      <alignment vertical="center" wrapText="1"/>
    </xf>
    <xf numFmtId="0" fontId="1" fillId="0" borderId="0" xfId="6" applyAlignment="1">
      <alignment wrapText="1"/>
    </xf>
    <xf numFmtId="0" fontId="42" fillId="5" borderId="13" xfId="7" applyFont="1" applyFill="1" applyBorder="1" applyAlignment="1">
      <alignment horizontal="center" vertical="center" wrapText="1"/>
    </xf>
    <xf numFmtId="0" fontId="42" fillId="5" borderId="13" xfId="7" applyFill="1" applyBorder="1" applyAlignment="1">
      <alignment horizontal="center" vertical="center" wrapText="1"/>
    </xf>
    <xf numFmtId="14" fontId="42" fillId="5" borderId="13" xfId="7" applyNumberFormat="1" applyFill="1" applyBorder="1" applyAlignment="1">
      <alignment horizontal="center" vertical="center" wrapText="1"/>
    </xf>
    <xf numFmtId="0" fontId="42" fillId="3" borderId="13" xfId="7" applyNumberFormat="1" applyFill="1" applyBorder="1" applyAlignment="1">
      <alignment horizontal="center" vertical="center" wrapText="1"/>
    </xf>
    <xf numFmtId="49" fontId="42" fillId="3" borderId="13" xfId="7" applyNumberFormat="1" applyFill="1" applyBorder="1" applyAlignment="1">
      <alignment horizontal="center" vertical="center" wrapText="1"/>
    </xf>
    <xf numFmtId="49" fontId="42" fillId="3" borderId="13" xfId="7" applyNumberFormat="1" applyFill="1" applyBorder="1" applyAlignment="1">
      <alignment vertical="center" wrapText="1"/>
    </xf>
    <xf numFmtId="14" fontId="42" fillId="3" borderId="13" xfId="7" applyNumberFormat="1" applyFill="1" applyBorder="1" applyAlignment="1">
      <alignment horizontal="center" vertical="center" wrapText="1"/>
    </xf>
    <xf numFmtId="2" fontId="42" fillId="3" borderId="13" xfId="7" applyNumberFormat="1" applyFill="1" applyBorder="1" applyAlignment="1">
      <alignment vertical="center" wrapText="1"/>
    </xf>
    <xf numFmtId="2" fontId="42" fillId="3" borderId="13" xfId="7" applyNumberFormat="1" applyFill="1" applyBorder="1" applyAlignment="1">
      <alignment horizontal="right" vertical="center" wrapText="1"/>
    </xf>
    <xf numFmtId="0" fontId="42" fillId="3" borderId="13" xfId="7" applyNumberFormat="1" applyFill="1" applyBorder="1" applyAlignment="1">
      <alignment vertical="center" wrapText="1"/>
    </xf>
    <xf numFmtId="170" fontId="42" fillId="3" borderId="13" xfId="7" applyNumberFormat="1" applyFill="1" applyBorder="1" applyAlignment="1">
      <alignment vertical="center" wrapText="1"/>
    </xf>
    <xf numFmtId="2" fontId="45" fillId="3" borderId="13" xfId="7" applyNumberFormat="1" applyFont="1" applyFill="1" applyBorder="1" applyAlignment="1">
      <alignment horizontal="right" vertical="center" wrapText="1"/>
    </xf>
    <xf numFmtId="0" fontId="42" fillId="3" borderId="0" xfId="7" applyNumberFormat="1" applyFill="1" applyBorder="1" applyAlignment="1">
      <alignment horizontal="center" vertical="center" wrapText="1"/>
    </xf>
    <xf numFmtId="49" fontId="42" fillId="3" borderId="0" xfId="7" applyNumberFormat="1" applyFill="1" applyBorder="1" applyAlignment="1">
      <alignment horizontal="center" vertical="center" wrapText="1"/>
    </xf>
    <xf numFmtId="49" fontId="42" fillId="3" borderId="0" xfId="7" applyNumberFormat="1" applyFill="1" applyBorder="1" applyAlignment="1">
      <alignment vertical="center" wrapText="1"/>
    </xf>
    <xf numFmtId="14" fontId="42" fillId="3" borderId="0" xfId="7" applyNumberFormat="1" applyFill="1" applyBorder="1" applyAlignment="1">
      <alignment horizontal="center" vertical="center" wrapText="1"/>
    </xf>
    <xf numFmtId="2" fontId="42" fillId="3" borderId="0" xfId="7" applyNumberFormat="1" applyFill="1" applyBorder="1" applyAlignment="1">
      <alignment vertical="center" wrapText="1"/>
    </xf>
    <xf numFmtId="2" fontId="42" fillId="3" borderId="0" xfId="7" applyNumberFormat="1" applyFill="1" applyBorder="1" applyAlignment="1">
      <alignment horizontal="right" vertical="center" wrapText="1"/>
    </xf>
    <xf numFmtId="0" fontId="42" fillId="3" borderId="0" xfId="7" applyNumberFormat="1" applyFill="1" applyBorder="1" applyAlignment="1">
      <alignment vertical="center" wrapText="1"/>
    </xf>
    <xf numFmtId="170" fontId="42" fillId="3" borderId="0" xfId="7" applyNumberFormat="1" applyFill="1" applyBorder="1" applyAlignment="1">
      <alignment vertical="center" wrapText="1"/>
    </xf>
    <xf numFmtId="0" fontId="42" fillId="0" borderId="13" xfId="7" applyNumberFormat="1" applyFont="1" applyBorder="1" applyAlignment="1">
      <alignment horizontal="center" vertical="center" wrapText="1"/>
    </xf>
    <xf numFmtId="49" fontId="42" fillId="0" borderId="13" xfId="7" applyNumberFormat="1" applyFont="1" applyBorder="1" applyAlignment="1">
      <alignment horizontal="center" vertical="center" wrapText="1"/>
    </xf>
    <xf numFmtId="49" fontId="42" fillId="0" borderId="13" xfId="7" applyNumberFormat="1" applyFont="1" applyBorder="1" applyAlignment="1">
      <alignment vertical="center" wrapText="1"/>
    </xf>
    <xf numFmtId="14" fontId="42" fillId="0" borderId="13" xfId="7" applyNumberFormat="1" applyFont="1" applyBorder="1" applyAlignment="1">
      <alignment horizontal="center" vertical="center" wrapText="1"/>
    </xf>
    <xf numFmtId="2" fontId="42" fillId="0" borderId="13" xfId="7" applyNumberFormat="1" applyFont="1" applyBorder="1" applyAlignment="1">
      <alignment vertical="center" wrapText="1"/>
    </xf>
    <xf numFmtId="2" fontId="42" fillId="0" borderId="13" xfId="7" applyNumberFormat="1" applyFont="1" applyBorder="1" applyAlignment="1">
      <alignment horizontal="right" vertical="center" wrapText="1"/>
    </xf>
    <xf numFmtId="0" fontId="42" fillId="0" borderId="13" xfId="7" applyNumberFormat="1" applyFont="1" applyBorder="1" applyAlignment="1">
      <alignment vertical="center" wrapText="1"/>
    </xf>
    <xf numFmtId="170" fontId="42" fillId="0" borderId="13" xfId="7" applyNumberFormat="1" applyFont="1" applyBorder="1" applyAlignment="1">
      <alignment vertical="center" wrapText="1"/>
    </xf>
    <xf numFmtId="2" fontId="45" fillId="0" borderId="13" xfId="7" applyNumberFormat="1" applyFont="1" applyBorder="1" applyAlignment="1">
      <alignment horizontal="right" vertical="center" wrapText="1"/>
    </xf>
    <xf numFmtId="0" fontId="42" fillId="0" borderId="0" xfId="7" applyNumberFormat="1" applyFont="1" applyBorder="1" applyAlignment="1">
      <alignment horizontal="center" vertical="center" wrapText="1"/>
    </xf>
    <xf numFmtId="49" fontId="42" fillId="0" borderId="0" xfId="7" applyNumberFormat="1" applyFont="1" applyBorder="1" applyAlignment="1">
      <alignment horizontal="center" vertical="center" wrapText="1"/>
    </xf>
    <xf numFmtId="49" fontId="42" fillId="0" borderId="0" xfId="7" applyNumberFormat="1" applyFont="1" applyBorder="1" applyAlignment="1">
      <alignment vertical="center" wrapText="1"/>
    </xf>
    <xf numFmtId="14" fontId="42" fillId="0" borderId="0" xfId="7" applyNumberFormat="1" applyFont="1" applyBorder="1" applyAlignment="1">
      <alignment horizontal="center" vertical="center" wrapText="1"/>
    </xf>
    <xf numFmtId="2" fontId="42" fillId="0" borderId="0" xfId="7" applyNumberFormat="1" applyFont="1" applyBorder="1" applyAlignment="1">
      <alignment vertical="center" wrapText="1"/>
    </xf>
    <xf numFmtId="2" fontId="42" fillId="0" borderId="0" xfId="7" applyNumberFormat="1" applyFont="1" applyBorder="1" applyAlignment="1">
      <alignment horizontal="right" vertical="center" wrapText="1"/>
    </xf>
    <xf numFmtId="0" fontId="42" fillId="0" borderId="0" xfId="7" applyNumberFormat="1" applyFont="1" applyBorder="1" applyAlignment="1">
      <alignment vertical="center" wrapText="1"/>
    </xf>
    <xf numFmtId="170" fontId="42" fillId="0" borderId="0" xfId="7" applyNumberFormat="1" applyFont="1" applyBorder="1" applyAlignment="1">
      <alignment vertical="center" wrapText="1"/>
    </xf>
    <xf numFmtId="2" fontId="1" fillId="0" borderId="0" xfId="6" applyNumberFormat="1" applyAlignment="1">
      <alignment wrapText="1"/>
    </xf>
    <xf numFmtId="0" fontId="0" fillId="2" borderId="0" xfId="0" applyFill="1" applyBorder="1" applyAlignment="1">
      <alignment horizontal="left" vertical="center"/>
    </xf>
    <xf numFmtId="0" fontId="46" fillId="2" borderId="0" xfId="0" applyFont="1" applyFill="1" applyBorder="1" applyAlignment="1">
      <alignment horizontal="left" vertical="center"/>
    </xf>
    <xf numFmtId="0" fontId="48"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169" fontId="21" fillId="2" borderId="1" xfId="0" applyNumberFormat="1" applyFont="1" applyFill="1" applyBorder="1" applyAlignment="1">
      <alignment horizontal="right" vertical="center" wrapText="1"/>
    </xf>
    <xf numFmtId="2" fontId="21" fillId="2" borderId="1" xfId="0" applyNumberFormat="1" applyFont="1" applyFill="1" applyBorder="1" applyAlignment="1">
      <alignment horizontal="right" vertical="center" wrapText="1"/>
    </xf>
    <xf numFmtId="0" fontId="47" fillId="2" borderId="0" xfId="0" applyFont="1" applyFill="1" applyBorder="1" applyAlignment="1">
      <alignment horizontal="left" vertical="center"/>
    </xf>
    <xf numFmtId="0" fontId="7" fillId="2" borderId="0" xfId="1" applyFill="1" applyBorder="1" applyAlignment="1">
      <alignment horizontal="left" vertical="top"/>
    </xf>
    <xf numFmtId="0" fontId="49" fillId="0" borderId="13" xfId="8" applyFont="1" applyBorder="1" applyAlignment="1">
      <alignment wrapText="1"/>
    </xf>
    <xf numFmtId="43" fontId="35" fillId="0" borderId="13" xfId="3" applyFont="1" applyBorder="1" applyAlignment="1">
      <alignment wrapText="1"/>
    </xf>
    <xf numFmtId="0" fontId="1" fillId="0" borderId="0" xfId="8"/>
    <xf numFmtId="0" fontId="24" fillId="0" borderId="13" xfId="8" applyFont="1" applyBorder="1" applyAlignment="1">
      <alignment horizontal="center" wrapText="1"/>
    </xf>
    <xf numFmtId="0" fontId="35" fillId="0" borderId="13" xfId="8" applyFont="1" applyBorder="1" applyAlignment="1">
      <alignment wrapText="1"/>
    </xf>
    <xf numFmtId="43" fontId="1" fillId="0" borderId="13" xfId="3" applyFont="1" applyBorder="1"/>
    <xf numFmtId="0" fontId="35" fillId="0" borderId="43" xfId="8" applyFont="1" applyBorder="1" applyAlignment="1">
      <alignment wrapText="1"/>
    </xf>
    <xf numFmtId="43" fontId="1" fillId="0" borderId="21" xfId="3" applyFont="1" applyBorder="1"/>
    <xf numFmtId="0" fontId="0" fillId="0" borderId="0" xfId="8" applyFont="1"/>
    <xf numFmtId="43" fontId="1" fillId="0" borderId="0" xfId="3" applyFont="1"/>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5" xfId="0" applyFont="1" applyFill="1" applyBorder="1" applyAlignment="1">
      <alignment horizontal="center" vertical="top" wrapText="1"/>
    </xf>
    <xf numFmtId="0" fontId="5" fillId="2" borderId="16" xfId="0" applyFont="1" applyFill="1" applyBorder="1" applyAlignment="1">
      <alignment horizontal="center" vertical="top" wrapText="1"/>
    </xf>
    <xf numFmtId="0" fontId="5" fillId="2" borderId="17"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top" wrapText="1"/>
    </xf>
    <xf numFmtId="0" fontId="4" fillId="2" borderId="2" xfId="0" applyFont="1" applyFill="1" applyBorder="1" applyAlignment="1">
      <alignment horizontal="center" vertical="center" wrapText="1"/>
    </xf>
    <xf numFmtId="43" fontId="5" fillId="2" borderId="2" xfId="4" applyFont="1" applyFill="1" applyBorder="1" applyAlignment="1">
      <alignment horizontal="center" vertical="center" wrapText="1"/>
    </xf>
    <xf numFmtId="43" fontId="5" fillId="2" borderId="4" xfId="4" applyFont="1" applyFill="1" applyBorder="1" applyAlignment="1">
      <alignment horizontal="center" vertical="center" wrapText="1"/>
    </xf>
    <xf numFmtId="43" fontId="5" fillId="2" borderId="3" xfId="4"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3" xfId="0" applyFont="1" applyFill="1" applyBorder="1" applyAlignment="1">
      <alignment horizontal="center" vertical="top" wrapText="1"/>
    </xf>
    <xf numFmtId="3" fontId="5" fillId="2" borderId="2" xfId="0" applyNumberFormat="1" applyFont="1" applyFill="1" applyBorder="1" applyAlignment="1">
      <alignment horizontal="left"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5" fillId="2" borderId="1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166" fontId="5" fillId="2" borderId="1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5" xfId="0" applyFont="1" applyFill="1" applyBorder="1" applyAlignment="1">
      <alignment horizontal="left" vertical="center" wrapText="1"/>
    </xf>
    <xf numFmtId="0" fontId="5" fillId="2" borderId="14" xfId="0" applyFont="1" applyFill="1" applyBorder="1" applyAlignment="1">
      <alignment horizontal="center" vertical="center" wrapText="1"/>
    </xf>
    <xf numFmtId="165" fontId="5" fillId="2" borderId="5" xfId="0" applyNumberFormat="1" applyFont="1" applyFill="1" applyBorder="1" applyAlignment="1">
      <alignment horizontal="center" vertical="center" wrapText="1"/>
    </xf>
    <xf numFmtId="165" fontId="5" fillId="2" borderId="9" xfId="0" applyNumberFormat="1" applyFont="1" applyFill="1" applyBorder="1" applyAlignment="1">
      <alignment horizontal="center" vertical="center" wrapText="1"/>
    </xf>
    <xf numFmtId="165" fontId="5" fillId="2" borderId="10" xfId="0" applyNumberFormat="1" applyFont="1" applyFill="1" applyBorder="1" applyAlignment="1">
      <alignment horizontal="center" vertical="center" wrapText="1"/>
    </xf>
    <xf numFmtId="165" fontId="5" fillId="2" borderId="0" xfId="0" applyNumberFormat="1"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2" borderId="4"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69" fontId="5" fillId="2" borderId="2" xfId="0" applyNumberFormat="1" applyFont="1" applyFill="1" applyBorder="1" applyAlignment="1">
      <alignment horizontal="center" vertical="center" wrapText="1"/>
    </xf>
    <xf numFmtId="169" fontId="5" fillId="2" borderId="3" xfId="0" applyNumberFormat="1" applyFont="1" applyFill="1" applyBorder="1" applyAlignment="1">
      <alignment horizontal="center" vertical="center" wrapText="1"/>
    </xf>
    <xf numFmtId="169" fontId="5" fillId="2"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68" fontId="5" fillId="2" borderId="5" xfId="0" applyNumberFormat="1" applyFont="1" applyFill="1" applyBorder="1" applyAlignment="1">
      <alignment horizontal="center" vertical="center" wrapText="1"/>
    </xf>
    <xf numFmtId="168" fontId="5" fillId="2" borderId="6" xfId="0" applyNumberFormat="1" applyFont="1" applyFill="1" applyBorder="1" applyAlignment="1">
      <alignment horizontal="center" vertical="center" wrapText="1"/>
    </xf>
    <xf numFmtId="168" fontId="5" fillId="2" borderId="7" xfId="0" applyNumberFormat="1" applyFont="1" applyFill="1" applyBorder="1" applyAlignment="1">
      <alignment horizontal="center" vertical="center" wrapText="1"/>
    </xf>
    <xf numFmtId="168" fontId="5" fillId="2" borderId="8" xfId="0" applyNumberFormat="1"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168" fontId="5" fillId="2" borderId="2" xfId="0" applyNumberFormat="1" applyFont="1" applyFill="1" applyBorder="1" applyAlignment="1">
      <alignment horizontal="center" vertical="center" wrapText="1"/>
    </xf>
    <xf numFmtId="168" fontId="5" fillId="2" borderId="4" xfId="0" applyNumberFormat="1" applyFont="1" applyFill="1" applyBorder="1" applyAlignment="1">
      <alignment horizontal="center" vertical="center" wrapText="1"/>
    </xf>
    <xf numFmtId="168" fontId="5" fillId="2" borderId="10" xfId="0" applyNumberFormat="1" applyFont="1" applyFill="1" applyBorder="1" applyAlignment="1">
      <alignment horizontal="center" vertical="center" wrapText="1"/>
    </xf>
    <xf numFmtId="168" fontId="5" fillId="2" borderId="11" xfId="0" applyNumberFormat="1"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43" fontId="5" fillId="2" borderId="2" xfId="4" applyFont="1" applyFill="1" applyBorder="1" applyAlignment="1">
      <alignment horizontal="left" vertical="center" wrapText="1"/>
    </xf>
    <xf numFmtId="43" fontId="5" fillId="2" borderId="3" xfId="4" applyFont="1" applyFill="1" applyBorder="1" applyAlignment="1">
      <alignment horizontal="left" vertical="center" wrapText="1"/>
    </xf>
    <xf numFmtId="43" fontId="5" fillId="2" borderId="4" xfId="4" applyFont="1" applyFill="1" applyBorder="1" applyAlignment="1">
      <alignment horizontal="left" vertical="center" wrapText="1"/>
    </xf>
    <xf numFmtId="0" fontId="12"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2" borderId="0" xfId="0" applyFont="1" applyFill="1" applyBorder="1" applyAlignment="1">
      <alignment horizontal="left" vertical="top" wrapText="1"/>
    </xf>
    <xf numFmtId="0" fontId="4" fillId="2" borderId="13" xfId="0" applyFont="1" applyFill="1" applyBorder="1" applyAlignment="1">
      <alignment horizontal="right" vertical="center" wrapText="1"/>
    </xf>
    <xf numFmtId="166" fontId="5" fillId="2" borderId="25" xfId="0" applyNumberFormat="1" applyFont="1" applyFill="1" applyBorder="1" applyAlignment="1">
      <alignment horizontal="center" vertical="center" wrapText="1"/>
    </xf>
    <xf numFmtId="166" fontId="5" fillId="2" borderId="26" xfId="0" applyNumberFormat="1" applyFont="1" applyFill="1" applyBorder="1" applyAlignment="1">
      <alignment horizontal="center" vertical="center" wrapText="1"/>
    </xf>
    <xf numFmtId="166" fontId="5" fillId="2" borderId="28" xfId="0" applyNumberFormat="1" applyFont="1" applyFill="1" applyBorder="1" applyAlignment="1">
      <alignment horizontal="center" vertical="center" wrapText="1"/>
    </xf>
    <xf numFmtId="166" fontId="5" fillId="2" borderId="0" xfId="0" applyNumberFormat="1" applyFont="1" applyFill="1" applyBorder="1" applyAlignment="1">
      <alignment horizontal="center" vertical="center" wrapText="1"/>
    </xf>
    <xf numFmtId="166" fontId="5" fillId="2" borderId="18" xfId="0" applyNumberFormat="1" applyFont="1" applyFill="1" applyBorder="1" applyAlignment="1">
      <alignment horizontal="center" vertical="center" wrapText="1"/>
    </xf>
    <xf numFmtId="166" fontId="5" fillId="2" borderId="19" xfId="0" applyNumberFormat="1" applyFont="1" applyFill="1" applyBorder="1" applyAlignment="1">
      <alignment horizontal="center" vertical="center" wrapText="1"/>
    </xf>
    <xf numFmtId="0" fontId="5" fillId="2" borderId="26" xfId="0" applyFont="1" applyFill="1" applyBorder="1" applyAlignment="1">
      <alignment horizontal="center"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0" xfId="0" applyFill="1" applyBorder="1" applyAlignment="1">
      <alignment horizontal="center" vertical="center"/>
    </xf>
    <xf numFmtId="0" fontId="0" fillId="2" borderId="29"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165" fontId="5" fillId="2" borderId="13" xfId="0" applyNumberFormat="1" applyFont="1" applyFill="1" applyBorder="1" applyAlignment="1">
      <alignment horizontal="center" vertical="center" wrapText="1"/>
    </xf>
    <xf numFmtId="0" fontId="4" fillId="2" borderId="21"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20" fillId="2" borderId="25" xfId="0" applyFont="1" applyFill="1" applyBorder="1" applyAlignment="1">
      <alignment horizontal="left" vertical="center" wrapText="1"/>
    </xf>
    <xf numFmtId="0" fontId="20" fillId="2" borderId="27"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14" fillId="2" borderId="13" xfId="0" applyFont="1" applyFill="1" applyBorder="1" applyAlignment="1">
      <alignment horizontal="center" vertical="center" wrapText="1"/>
    </xf>
    <xf numFmtId="0" fontId="0" fillId="2" borderId="13" xfId="0" applyFill="1" applyBorder="1" applyAlignment="1">
      <alignment horizontal="center" vertical="center" wrapText="1"/>
    </xf>
    <xf numFmtId="0" fontId="15" fillId="2" borderId="7"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20" fillId="2" borderId="30"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17" fillId="2" borderId="7"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47" fillId="2" borderId="30" xfId="0" applyFont="1" applyFill="1" applyBorder="1" applyAlignment="1">
      <alignment horizontal="left" vertical="center" wrapText="1"/>
    </xf>
    <xf numFmtId="0" fontId="0" fillId="2" borderId="32" xfId="0" applyFill="1" applyBorder="1" applyAlignment="1">
      <alignment horizontal="left" vertical="center" wrapText="1"/>
    </xf>
    <xf numFmtId="0" fontId="0" fillId="2" borderId="30" xfId="0" applyFill="1" applyBorder="1" applyAlignment="1">
      <alignment horizontal="left" vertical="center" wrapText="1"/>
    </xf>
    <xf numFmtId="0" fontId="47" fillId="2" borderId="2" xfId="0" applyFont="1" applyFill="1" applyBorder="1" applyAlignment="1">
      <alignment horizontal="left" vertical="center" wrapText="1"/>
    </xf>
    <xf numFmtId="0" fontId="0" fillId="2" borderId="3" xfId="0" applyFill="1" applyBorder="1" applyAlignment="1">
      <alignment horizontal="left" vertical="center" wrapText="1"/>
    </xf>
    <xf numFmtId="0" fontId="36" fillId="0" borderId="0" xfId="6" applyFont="1" applyAlignment="1">
      <alignment horizontal="center"/>
    </xf>
    <xf numFmtId="0" fontId="36" fillId="0" borderId="0" xfId="6" applyFont="1" applyAlignment="1">
      <alignment horizontal="center" vertical="center"/>
    </xf>
    <xf numFmtId="0" fontId="45" fillId="0" borderId="15" xfId="7" applyNumberFormat="1" applyFont="1" applyBorder="1" applyAlignment="1">
      <alignment horizontal="center" vertical="center" wrapText="1"/>
    </xf>
    <xf numFmtId="0" fontId="42" fillId="0" borderId="16" xfId="7" applyNumberFormat="1" applyFont="1" applyBorder="1" applyAlignment="1">
      <alignment horizontal="center" vertical="center" wrapText="1"/>
    </xf>
    <xf numFmtId="0" fontId="42" fillId="0" borderId="17" xfId="7" applyNumberFormat="1" applyFont="1" applyBorder="1" applyAlignment="1">
      <alignment horizontal="center" vertical="center" wrapText="1"/>
    </xf>
    <xf numFmtId="0" fontId="43" fillId="0" borderId="0" xfId="7" applyNumberFormat="1" applyFont="1" applyBorder="1" applyAlignment="1">
      <alignment horizontal="center" vertical="center" wrapText="1"/>
    </xf>
    <xf numFmtId="0" fontId="44" fillId="0" borderId="0" xfId="7" applyNumberFormat="1" applyFont="1" applyBorder="1" applyAlignment="1">
      <alignment horizontal="center" vertical="center" wrapText="1"/>
    </xf>
    <xf numFmtId="0" fontId="45" fillId="3" borderId="15" xfId="7" applyNumberFormat="1" applyFont="1" applyFill="1" applyBorder="1" applyAlignment="1">
      <alignment horizontal="center" vertical="center" wrapText="1"/>
    </xf>
    <xf numFmtId="0" fontId="42" fillId="3" borderId="16" xfId="7" applyNumberFormat="1" applyFill="1" applyBorder="1" applyAlignment="1">
      <alignment horizontal="center" vertical="center" wrapText="1"/>
    </xf>
    <xf numFmtId="0" fontId="42" fillId="3" borderId="17" xfId="7" applyNumberFormat="1" applyFill="1" applyBorder="1" applyAlignment="1">
      <alignment horizontal="center" vertical="center" wrapText="1"/>
    </xf>
    <xf numFmtId="0" fontId="32" fillId="2" borderId="25"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21" fillId="2" borderId="27" xfId="0" applyFont="1" applyFill="1" applyBorder="1" applyAlignment="1">
      <alignment horizontal="left" vertical="center" wrapText="1"/>
    </xf>
    <xf numFmtId="0" fontId="19" fillId="2" borderId="28"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4" xfId="0" applyFill="1" applyBorder="1" applyAlignment="1">
      <alignment horizontal="center" vertical="center" wrapText="1"/>
    </xf>
    <xf numFmtId="0" fontId="31" fillId="0" borderId="18" xfId="0" applyFont="1" applyFill="1" applyBorder="1" applyAlignment="1">
      <alignment horizontal="left" vertical="center" wrapText="1"/>
    </xf>
    <xf numFmtId="0" fontId="31" fillId="0" borderId="19"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43" fontId="0" fillId="2" borderId="2" xfId="3" applyFont="1" applyFill="1" applyBorder="1" applyAlignment="1">
      <alignment horizontal="left" vertical="top" wrapText="1"/>
    </xf>
    <xf numFmtId="43" fontId="0" fillId="2" borderId="4" xfId="3" applyFont="1" applyFill="1" applyBorder="1" applyAlignment="1">
      <alignment horizontal="left" vertical="top" wrapText="1"/>
    </xf>
    <xf numFmtId="0" fontId="29" fillId="2" borderId="2" xfId="0" applyFont="1" applyFill="1" applyBorder="1" applyAlignment="1">
      <alignment horizontal="left" vertical="top" wrapText="1"/>
    </xf>
    <xf numFmtId="43" fontId="0" fillId="2" borderId="2" xfId="3" applyFont="1" applyFill="1" applyBorder="1" applyAlignment="1">
      <alignment horizontal="center" vertical="top" wrapText="1"/>
    </xf>
    <xf numFmtId="43" fontId="0" fillId="2" borderId="4" xfId="3" applyFont="1" applyFill="1" applyBorder="1" applyAlignment="1">
      <alignment horizontal="center" vertical="top" wrapText="1"/>
    </xf>
    <xf numFmtId="0" fontId="0" fillId="2" borderId="2" xfId="0" applyFill="1" applyBorder="1" applyAlignment="1">
      <alignment horizontal="left" vertical="top" wrapText="1" indent="1"/>
    </xf>
    <xf numFmtId="0" fontId="0" fillId="2" borderId="3" xfId="0" applyFill="1" applyBorder="1" applyAlignment="1">
      <alignment horizontal="left" vertical="top" wrapText="1" indent="1"/>
    </xf>
    <xf numFmtId="0" fontId="0" fillId="2" borderId="4" xfId="0" applyFill="1" applyBorder="1" applyAlignment="1">
      <alignment horizontal="left" vertical="top" wrapText="1" indent="1"/>
    </xf>
    <xf numFmtId="0" fontId="19" fillId="2" borderId="7" xfId="0" applyFont="1" applyFill="1" applyBorder="1" applyAlignment="1">
      <alignment horizontal="center" vertical="top" wrapText="1"/>
    </xf>
    <xf numFmtId="0" fontId="19" fillId="2" borderId="12" xfId="0" applyFont="1" applyFill="1" applyBorder="1" applyAlignment="1">
      <alignment horizontal="center" vertical="top" wrapText="1"/>
    </xf>
    <xf numFmtId="0" fontId="19" fillId="2" borderId="12" xfId="0" applyFont="1" applyFill="1" applyBorder="1" applyAlignment="1">
      <alignment horizontal="left" vertical="top" wrapText="1"/>
    </xf>
    <xf numFmtId="0" fontId="19" fillId="2" borderId="8"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4" xfId="0" applyFont="1" applyFill="1" applyBorder="1" applyAlignment="1">
      <alignment horizontal="left" vertical="top" wrapText="1"/>
    </xf>
    <xf numFmtId="165" fontId="28" fillId="2" borderId="2" xfId="0" applyNumberFormat="1" applyFont="1" applyFill="1" applyBorder="1" applyAlignment="1">
      <alignment horizontal="center" vertical="center" wrapText="1"/>
    </xf>
    <xf numFmtId="165" fontId="28" fillId="2" borderId="3" xfId="0" applyNumberFormat="1" applyFont="1" applyFill="1" applyBorder="1" applyAlignment="1">
      <alignment horizontal="center" vertical="center" wrapText="1"/>
    </xf>
    <xf numFmtId="165" fontId="28" fillId="2" borderId="4" xfId="0" applyNumberFormat="1" applyFont="1" applyFill="1" applyBorder="1" applyAlignment="1">
      <alignment horizontal="center" vertical="center" wrapText="1"/>
    </xf>
    <xf numFmtId="0" fontId="26" fillId="2" borderId="10" xfId="0" applyFont="1" applyFill="1" applyBorder="1" applyAlignment="1">
      <alignment horizontal="center" vertical="top" wrapText="1"/>
    </xf>
    <xf numFmtId="0" fontId="26" fillId="2" borderId="0" xfId="0" applyFont="1" applyFill="1" applyBorder="1" applyAlignment="1">
      <alignment horizontal="center" vertical="top" wrapText="1"/>
    </xf>
    <xf numFmtId="0" fontId="26" fillId="2" borderId="11" xfId="0" applyFont="1" applyFill="1" applyBorder="1" applyAlignment="1">
      <alignment horizontal="center" vertical="top" wrapText="1"/>
    </xf>
    <xf numFmtId="0" fontId="0" fillId="2" borderId="2" xfId="0" applyFill="1" applyBorder="1" applyAlignment="1">
      <alignment horizontal="right" vertical="top" wrapText="1"/>
    </xf>
    <xf numFmtId="0" fontId="0" fillId="2" borderId="3" xfId="0" applyFill="1" applyBorder="1" applyAlignment="1">
      <alignment horizontal="right" vertical="top" wrapText="1"/>
    </xf>
    <xf numFmtId="0" fontId="0" fillId="2" borderId="4" xfId="0" applyFill="1" applyBorder="1" applyAlignment="1">
      <alignment horizontal="right" vertical="top" wrapText="1"/>
    </xf>
    <xf numFmtId="0" fontId="19" fillId="2" borderId="5" xfId="0" applyFont="1" applyFill="1" applyBorder="1" applyAlignment="1">
      <alignment horizontal="center" vertical="top" wrapText="1"/>
    </xf>
    <xf numFmtId="0" fontId="19" fillId="2" borderId="9" xfId="0" applyFont="1" applyFill="1" applyBorder="1" applyAlignment="1">
      <alignment horizontal="center" vertical="top" wrapText="1"/>
    </xf>
    <xf numFmtId="0" fontId="19" fillId="2" borderId="6"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11" xfId="0" applyFont="1" applyFill="1" applyBorder="1" applyAlignment="1">
      <alignment horizontal="center" vertical="top" wrapText="1"/>
    </xf>
    <xf numFmtId="0" fontId="23" fillId="2" borderId="10" xfId="0" applyFont="1" applyFill="1" applyBorder="1" applyAlignment="1">
      <alignment horizontal="center" vertical="top" wrapText="1"/>
    </xf>
    <xf numFmtId="0" fontId="23" fillId="2" borderId="0" xfId="0" applyFont="1" applyFill="1" applyBorder="1" applyAlignment="1">
      <alignment horizontal="center" vertical="top" wrapText="1"/>
    </xf>
    <xf numFmtId="0" fontId="23" fillId="2" borderId="11" xfId="0" applyFont="1" applyFill="1" applyBorder="1" applyAlignment="1">
      <alignment horizontal="center" vertical="top" wrapText="1"/>
    </xf>
    <xf numFmtId="0" fontId="17" fillId="2" borderId="13" xfId="1" applyFont="1" applyFill="1" applyBorder="1" applyAlignment="1">
      <alignment horizontal="center" vertical="top"/>
    </xf>
    <xf numFmtId="43" fontId="35" fillId="0" borderId="13" xfId="3" applyFont="1" applyBorder="1" applyAlignment="1">
      <alignment horizontal="right" wrapText="1"/>
    </xf>
    <xf numFmtId="0" fontId="19" fillId="2" borderId="2"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3" xfId="0" applyFont="1" applyFill="1" applyBorder="1" applyAlignment="1">
      <alignment horizontal="left" vertical="top" wrapText="1"/>
    </xf>
    <xf numFmtId="0" fontId="23" fillId="2" borderId="2" xfId="0" applyFont="1" applyFill="1" applyBorder="1" applyAlignment="1">
      <alignment horizontal="left" vertical="top"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3"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0" borderId="1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center" vertical="center" wrapText="1"/>
    </xf>
    <xf numFmtId="165" fontId="24" fillId="2" borderId="2" xfId="0" applyNumberFormat="1" applyFont="1" applyFill="1" applyBorder="1" applyAlignment="1">
      <alignment horizontal="center" vertical="top" wrapText="1"/>
    </xf>
    <xf numFmtId="165" fontId="24" fillId="2" borderId="3" xfId="0" applyNumberFormat="1" applyFont="1" applyFill="1" applyBorder="1" applyAlignment="1">
      <alignment horizontal="center" vertical="top" wrapText="1"/>
    </xf>
    <xf numFmtId="165" fontId="24" fillId="2" borderId="4" xfId="0" applyNumberFormat="1" applyFont="1" applyFill="1" applyBorder="1" applyAlignment="1">
      <alignment horizontal="center" vertical="top" wrapText="1"/>
    </xf>
    <xf numFmtId="0" fontId="22" fillId="2" borderId="2" xfId="0" applyFont="1" applyFill="1" applyBorder="1" applyAlignment="1">
      <alignment horizontal="left" vertical="top" wrapText="1"/>
    </xf>
    <xf numFmtId="0" fontId="19" fillId="2" borderId="2" xfId="0" applyFont="1" applyFill="1" applyBorder="1" applyAlignment="1">
      <alignment horizontal="right" vertical="top" wrapText="1"/>
    </xf>
    <xf numFmtId="0" fontId="19" fillId="2" borderId="3" xfId="0" applyFont="1" applyFill="1" applyBorder="1" applyAlignment="1">
      <alignment horizontal="right" vertical="top" wrapText="1"/>
    </xf>
    <xf numFmtId="0" fontId="19" fillId="2" borderId="4" xfId="0" applyFont="1" applyFill="1" applyBorder="1" applyAlignment="1">
      <alignment horizontal="right" vertical="top" wrapText="1"/>
    </xf>
    <xf numFmtId="0" fontId="7" fillId="2" borderId="22" xfId="5" applyFill="1" applyBorder="1" applyAlignment="1">
      <alignment horizontal="left" vertical="top" wrapText="1"/>
    </xf>
    <xf numFmtId="0" fontId="7" fillId="2" borderId="24" xfId="5" applyFill="1" applyBorder="1" applyAlignment="1">
      <alignment horizontal="left" vertical="top" wrapText="1"/>
    </xf>
    <xf numFmtId="0" fontId="7" fillId="2" borderId="2" xfId="5" applyFill="1" applyBorder="1" applyAlignment="1">
      <alignment horizontal="left" vertical="top" wrapText="1"/>
    </xf>
    <xf numFmtId="0" fontId="7" fillId="2" borderId="4" xfId="5" applyFill="1" applyBorder="1" applyAlignment="1">
      <alignment horizontal="left" vertical="top" wrapText="1"/>
    </xf>
    <xf numFmtId="0" fontId="7" fillId="2" borderId="2" xfId="5" applyFill="1" applyBorder="1" applyAlignment="1">
      <alignment horizontal="center" vertical="top" wrapText="1"/>
    </xf>
    <xf numFmtId="0" fontId="7" fillId="2" borderId="4" xfId="5" applyFill="1" applyBorder="1" applyAlignment="1">
      <alignment horizontal="center" vertical="top" wrapText="1"/>
    </xf>
    <xf numFmtId="165" fontId="30" fillId="2" borderId="2" xfId="5" applyNumberFormat="1" applyFont="1" applyFill="1" applyBorder="1" applyAlignment="1">
      <alignment horizontal="center" vertical="top" wrapText="1"/>
    </xf>
    <xf numFmtId="165" fontId="30" fillId="2" borderId="4" xfId="5" applyNumberFormat="1" applyFont="1" applyFill="1" applyBorder="1" applyAlignment="1">
      <alignment horizontal="center" vertical="top" wrapText="1"/>
    </xf>
    <xf numFmtId="0" fontId="7" fillId="2" borderId="3" xfId="5" applyFill="1" applyBorder="1" applyAlignment="1">
      <alignment horizontal="left" vertical="top" wrapText="1"/>
    </xf>
    <xf numFmtId="0" fontId="7" fillId="2" borderId="38" xfId="5" applyFill="1" applyBorder="1" applyAlignment="1">
      <alignment horizontal="left" vertical="top" wrapText="1"/>
    </xf>
    <xf numFmtId="0" fontId="7" fillId="2" borderId="34" xfId="5" applyFill="1" applyBorder="1" applyAlignment="1">
      <alignment horizontal="right" vertical="top" wrapText="1"/>
    </xf>
    <xf numFmtId="0" fontId="7" fillId="2" borderId="35" xfId="5" applyFill="1" applyBorder="1" applyAlignment="1">
      <alignment horizontal="right" vertical="top" wrapText="1"/>
    </xf>
    <xf numFmtId="0" fontId="7" fillId="2" borderId="36" xfId="5" applyFill="1" applyBorder="1" applyAlignment="1">
      <alignment horizontal="right" vertical="top" wrapText="1"/>
    </xf>
    <xf numFmtId="0" fontId="7" fillId="2" borderId="37" xfId="5" applyFill="1" applyBorder="1" applyAlignment="1">
      <alignment horizontal="center" vertical="top" wrapText="1"/>
    </xf>
    <xf numFmtId="0" fontId="7" fillId="2" borderId="3" xfId="5" applyFill="1" applyBorder="1" applyAlignment="1">
      <alignment horizontal="center" vertical="top" wrapText="1"/>
    </xf>
    <xf numFmtId="0" fontId="7" fillId="2" borderId="38" xfId="5" applyFill="1" applyBorder="1" applyAlignment="1">
      <alignment horizontal="center" vertical="top" wrapText="1"/>
    </xf>
    <xf numFmtId="0" fontId="27" fillId="2" borderId="2" xfId="5" applyFont="1" applyFill="1" applyBorder="1" applyAlignment="1">
      <alignment horizontal="left" vertical="top" wrapText="1"/>
    </xf>
    <xf numFmtId="0" fontId="0" fillId="2" borderId="0" xfId="0" applyFill="1" applyBorder="1" applyAlignment="1">
      <alignment horizontal="center" vertical="top"/>
    </xf>
    <xf numFmtId="0" fontId="33" fillId="2" borderId="0" xfId="1" applyFont="1" applyFill="1" applyBorder="1" applyAlignment="1">
      <alignment horizontal="left" vertical="top"/>
    </xf>
    <xf numFmtId="0" fontId="13" fillId="2" borderId="0" xfId="1" applyFont="1" applyFill="1" applyBorder="1" applyAlignment="1">
      <alignment horizontal="left" vertical="top"/>
    </xf>
    <xf numFmtId="0" fontId="50" fillId="2" borderId="2" xfId="1" applyFont="1" applyFill="1" applyBorder="1" applyAlignment="1">
      <alignment horizontal="left" vertical="top" wrapText="1"/>
    </xf>
    <xf numFmtId="0" fontId="33" fillId="2" borderId="3" xfId="1" applyFont="1" applyFill="1" applyBorder="1" applyAlignment="1">
      <alignment horizontal="left" vertical="top" wrapText="1"/>
    </xf>
    <xf numFmtId="0" fontId="33" fillId="2" borderId="4" xfId="1" applyFont="1" applyFill="1" applyBorder="1" applyAlignment="1">
      <alignment horizontal="left" vertical="top" wrapText="1"/>
    </xf>
    <xf numFmtId="0" fontId="33" fillId="2" borderId="2" xfId="1" applyFont="1" applyFill="1" applyBorder="1" applyAlignment="1">
      <alignment horizontal="left" vertical="top" wrapText="1"/>
    </xf>
    <xf numFmtId="0" fontId="51" fillId="2" borderId="2" xfId="1" applyFont="1" applyFill="1" applyBorder="1" applyAlignment="1">
      <alignment horizontal="left" vertical="top" wrapText="1"/>
    </xf>
    <xf numFmtId="0" fontId="33" fillId="2" borderId="1" xfId="1" applyFont="1" applyFill="1" applyBorder="1" applyAlignment="1">
      <alignment horizontal="left" vertical="top" wrapText="1"/>
    </xf>
    <xf numFmtId="0" fontId="33" fillId="2" borderId="1" xfId="1" applyFont="1" applyFill="1" applyBorder="1" applyAlignment="1">
      <alignment vertical="center"/>
    </xf>
    <xf numFmtId="2" fontId="7" fillId="2" borderId="0" xfId="1" applyNumberFormat="1" applyFill="1" applyBorder="1" applyAlignment="1">
      <alignment horizontal="left" vertical="top"/>
    </xf>
    <xf numFmtId="165" fontId="34" fillId="2" borderId="1" xfId="1" applyNumberFormat="1" applyFont="1" applyFill="1" applyBorder="1" applyAlignment="1">
      <alignment horizontal="center" vertical="center" wrapText="1"/>
    </xf>
    <xf numFmtId="0" fontId="33" fillId="2" borderId="1" xfId="1" applyFont="1" applyFill="1" applyBorder="1" applyAlignment="1">
      <alignment horizontal="left" vertical="center" wrapText="1"/>
    </xf>
    <xf numFmtId="0" fontId="33" fillId="2" borderId="1" xfId="1" applyFont="1" applyFill="1" applyBorder="1" applyAlignment="1">
      <alignment horizontal="center" vertical="center" wrapText="1"/>
    </xf>
    <xf numFmtId="169" fontId="33" fillId="2" borderId="1" xfId="1" applyNumberFormat="1" applyFont="1" applyFill="1" applyBorder="1" applyAlignment="1">
      <alignment horizontal="center" vertical="center" wrapText="1"/>
    </xf>
    <xf numFmtId="0" fontId="51" fillId="2" borderId="1" xfId="1" applyFont="1" applyFill="1" applyBorder="1" applyAlignment="1">
      <alignment horizontal="left" vertical="center" wrapText="1"/>
    </xf>
    <xf numFmtId="3" fontId="33" fillId="2" borderId="1" xfId="1" applyNumberFormat="1" applyFont="1" applyFill="1" applyBorder="1" applyAlignment="1">
      <alignment horizontal="center" vertical="center" wrapText="1"/>
    </xf>
    <xf numFmtId="1" fontId="33" fillId="2" borderId="1" xfId="1" applyNumberFormat="1" applyFont="1" applyFill="1" applyBorder="1" applyAlignment="1">
      <alignment horizontal="center" vertical="center" wrapText="1"/>
    </xf>
    <xf numFmtId="0" fontId="33" fillId="3" borderId="1" xfId="1" applyFont="1" applyFill="1" applyBorder="1" applyAlignment="1">
      <alignment horizontal="center" vertical="center" wrapText="1"/>
    </xf>
    <xf numFmtId="2" fontId="33" fillId="2" borderId="1" xfId="1" applyNumberFormat="1" applyFont="1" applyFill="1" applyBorder="1" applyAlignment="1">
      <alignment horizontal="center" vertical="center" wrapText="1"/>
    </xf>
    <xf numFmtId="0" fontId="33" fillId="2" borderId="30" xfId="1" applyFont="1" applyFill="1" applyBorder="1" applyAlignment="1">
      <alignment horizontal="center" vertical="center" wrapText="1"/>
    </xf>
    <xf numFmtId="0" fontId="33" fillId="2" borderId="30" xfId="1" applyFont="1" applyFill="1" applyBorder="1" applyAlignment="1">
      <alignment horizontal="left" vertical="center" wrapText="1"/>
    </xf>
    <xf numFmtId="0" fontId="33" fillId="2" borderId="13" xfId="1" applyFont="1" applyFill="1" applyBorder="1" applyAlignment="1">
      <alignment horizontal="center" vertical="center" wrapText="1"/>
    </xf>
    <xf numFmtId="0" fontId="33" fillId="2" borderId="13" xfId="1" applyFont="1" applyFill="1" applyBorder="1" applyAlignment="1">
      <alignment horizontal="left" vertical="center" wrapText="1"/>
    </xf>
    <xf numFmtId="0" fontId="33" fillId="2" borderId="32" xfId="1" applyFont="1" applyFill="1" applyBorder="1" applyAlignment="1">
      <alignment horizontal="center" vertical="center" wrapText="1"/>
    </xf>
    <xf numFmtId="0" fontId="33" fillId="2" borderId="32" xfId="1" applyFont="1" applyFill="1" applyBorder="1" applyAlignment="1">
      <alignment horizontal="left" vertical="center" wrapText="1"/>
    </xf>
    <xf numFmtId="171" fontId="33" fillId="2" borderId="1" xfId="1" applyNumberFormat="1" applyFont="1" applyFill="1" applyBorder="1" applyAlignment="1">
      <alignment horizontal="center" vertical="center" wrapText="1"/>
    </xf>
    <xf numFmtId="0" fontId="33" fillId="2" borderId="9" xfId="1" applyFont="1" applyFill="1" applyBorder="1" applyAlignment="1">
      <alignment horizontal="left" vertical="top" wrapText="1"/>
    </xf>
    <xf numFmtId="0" fontId="33" fillId="2" borderId="0" xfId="1" applyFont="1" applyFill="1" applyBorder="1" applyAlignment="1">
      <alignment horizontal="left" vertical="top" wrapText="1"/>
    </xf>
    <xf numFmtId="0" fontId="7" fillId="2" borderId="0" xfId="1" applyFont="1" applyFill="1" applyBorder="1" applyAlignment="1">
      <alignment horizontal="left" vertical="top"/>
    </xf>
  </cellXfs>
  <cellStyles count="9">
    <cellStyle name="Comma" xfId="4" builtinId="3"/>
    <cellStyle name="Comma 2" xfId="2"/>
    <cellStyle name="Comma 3" xfId="3"/>
    <cellStyle name="Normal" xfId="0" builtinId="0"/>
    <cellStyle name="Normal 2" xfId="1"/>
    <cellStyle name="Normal 2 2" xfId="8"/>
    <cellStyle name="Normal 3" xfId="5"/>
    <cellStyle name="Normal 4" xfId="6"/>
    <cellStyle name="Normal 4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100%20-%20DRAFT%20REGULATIONS%20&amp;%20DISCUSSION%20PAPERS\1116-information%20to%20CERC%20for%20tariff%20from%201.4.2019\Tariff%20data%2022.12.2017\NLC%20TPS%20II%20Expansion\3.Annexure%20V%20C%20TPS%20II%20Exp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100%20-%20DRAFT%20REGULATIONS%20&amp;%20DISCUSSION%20PAPERS\1116-information%20to%20CERC%20for%20tariff%20from%201.4.2019\Tariff%20data%2022.12.2017\NLC%20TPS%20II%20Expansion\TS%20II%20Ex%20list%20Initial%20spares_Insurance%20spar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D/2019-24%20TARIFF%20DISCUSSION/form%20vi%20a%20wo%20lhs/TPS-II_Exp_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LC TPS II Exp"/>
      <sheetName val="Sheet1"/>
      <sheetName val="Sheet2 (2)"/>
    </sheetNames>
    <sheetDataSet>
      <sheetData sheetId="0"/>
      <sheetData sheetId="1">
        <row r="12">
          <cell r="D12">
            <v>795105941</v>
          </cell>
        </row>
      </sheetData>
      <sheetData sheetId="2">
        <row r="17">
          <cell r="H17">
            <v>6299123.7799999993</v>
          </cell>
        </row>
        <row r="50">
          <cell r="H50">
            <v>15431352.200000003</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ow r="17">
          <cell r="H17">
            <v>6299123.7799999993</v>
          </cell>
        </row>
        <row r="50">
          <cell r="H50">
            <v>15431352.200000003</v>
          </cell>
        </row>
        <row r="100">
          <cell r="H100">
            <v>39952779.82</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able 1"/>
      <sheetName val="Sheet1"/>
    </sheetNames>
    <sheetDataSet>
      <sheetData sheetId="0">
        <row r="13">
          <cell r="K13">
            <v>26.517199999999999</v>
          </cell>
          <cell r="L13">
            <v>43.794869999999996</v>
          </cell>
        </row>
        <row r="27">
          <cell r="K27">
            <v>16.414826699999999</v>
          </cell>
          <cell r="L27">
            <v>18.622119800000004</v>
          </cell>
        </row>
      </sheetData>
      <sheetData sheetId="1">
        <row r="6">
          <cell r="B6" t="str">
            <v>Stores &amp; Spares</v>
          </cell>
          <cell r="F6">
            <v>184.24775379999997</v>
          </cell>
          <cell r="G6">
            <v>474.44545129999989</v>
          </cell>
        </row>
        <row r="7">
          <cell r="B7" t="str">
            <v>Remuneration &amp; Benefits</v>
          </cell>
        </row>
        <row r="8">
          <cell r="B8" t="str">
            <v>Outside Services</v>
          </cell>
          <cell r="F8">
            <v>1126.113707</v>
          </cell>
          <cell r="G8">
            <v>1320.7916799999998</v>
          </cell>
        </row>
        <row r="9">
          <cell r="B9" t="str">
            <v>Internal Services</v>
          </cell>
        </row>
        <row r="10">
          <cell r="B10" t="str">
            <v>Common Charges</v>
          </cell>
          <cell r="F10">
            <v>1947.5163725</v>
          </cell>
          <cell r="G10">
            <v>2118.3803711000005</v>
          </cell>
        </row>
        <row r="11">
          <cell r="B11" t="str">
            <v>Other Expenditure</v>
          </cell>
          <cell r="F11">
            <v>168.69333210000002</v>
          </cell>
          <cell r="G11">
            <v>185.21814439999997</v>
          </cell>
        </row>
        <row r="13">
          <cell r="B13" t="str">
            <v>Recovery -Others</v>
          </cell>
          <cell r="F13">
            <v>16.358270000000005</v>
          </cell>
        </row>
        <row r="15">
          <cell r="G15">
            <v>-1320.3569439</v>
          </cell>
        </row>
        <row r="23">
          <cell r="F23">
            <v>28.069694999999999</v>
          </cell>
          <cell r="G23">
            <v>80.060720000000003</v>
          </cell>
        </row>
        <row r="24">
          <cell r="F24">
            <v>702.55763290000004</v>
          </cell>
          <cell r="G24">
            <v>1072.1898553999999</v>
          </cell>
        </row>
        <row r="30">
          <cell r="F30">
            <v>625.13041499999997</v>
          </cell>
          <cell r="G30">
            <v>877.90768000000003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C36"/>
  <sheetViews>
    <sheetView topLeftCell="A34" workbookViewId="0">
      <selection sqref="A1:V36"/>
    </sheetView>
  </sheetViews>
  <sheetFormatPr defaultRowHeight="15.75"/>
  <cols>
    <col min="1" max="1" width="8" style="1" customWidth="1"/>
    <col min="2" max="2" width="1.5" style="1" customWidth="1"/>
    <col min="3" max="3" width="1.33203125" style="1" customWidth="1"/>
    <col min="4" max="4" width="14.6640625" style="1" customWidth="1"/>
    <col min="5" max="5" width="1.83203125" style="1" customWidth="1"/>
    <col min="6" max="6" width="29.5" style="1" customWidth="1"/>
    <col min="7" max="9" width="2.83203125" style="1" customWidth="1"/>
    <col min="10" max="11" width="4.6640625" style="1" customWidth="1"/>
    <col min="12" max="12" width="2" style="1" customWidth="1"/>
    <col min="13" max="13" width="3.33203125" style="1" customWidth="1"/>
    <col min="14" max="14" width="3.1640625" style="1" customWidth="1"/>
    <col min="15" max="15" width="3.83203125" style="1" customWidth="1"/>
    <col min="16" max="16" width="1.5" style="1" customWidth="1"/>
    <col min="17" max="17" width="4.6640625" style="1" customWidth="1"/>
    <col min="18" max="18" width="5.5" style="1" customWidth="1"/>
    <col min="19" max="19" width="4.1640625" style="1" customWidth="1"/>
    <col min="20" max="20" width="6.5" style="1" customWidth="1"/>
    <col min="21" max="21" width="4" style="1" customWidth="1"/>
    <col min="22" max="22" width="10" style="1" customWidth="1"/>
    <col min="23" max="23" width="1.5" style="1" customWidth="1"/>
    <col min="24" max="24" width="1.1640625" style="1" customWidth="1"/>
    <col min="25" max="25" width="2" style="1" customWidth="1"/>
    <col min="26" max="26" width="2.6640625" style="1" customWidth="1"/>
    <col min="27" max="27" width="9.33203125" style="1"/>
    <col min="28" max="29" width="10.5" style="1" bestFit="1" customWidth="1"/>
    <col min="30" max="16384" width="9.33203125" style="1"/>
  </cols>
  <sheetData>
    <row r="1" spans="1:22" ht="17.100000000000001" customHeight="1">
      <c r="S1" s="1" t="s">
        <v>0</v>
      </c>
      <c r="V1" s="1" t="s">
        <v>1</v>
      </c>
    </row>
    <row r="2" spans="1:22" ht="17.100000000000001" customHeight="1">
      <c r="A2" s="1" t="s">
        <v>2</v>
      </c>
    </row>
    <row r="3" spans="1:22" ht="17.100000000000001" customHeight="1">
      <c r="A3" s="5" t="s">
        <v>163</v>
      </c>
    </row>
    <row r="4" spans="1:22" ht="14.1" customHeight="1">
      <c r="A4" s="2"/>
      <c r="B4" s="186" t="s">
        <v>4</v>
      </c>
      <c r="C4" s="187"/>
      <c r="D4" s="187"/>
      <c r="E4" s="187"/>
      <c r="F4" s="194"/>
      <c r="G4" s="186" t="s">
        <v>5</v>
      </c>
      <c r="H4" s="214"/>
      <c r="I4" s="215"/>
      <c r="J4" s="186" t="s">
        <v>6</v>
      </c>
      <c r="K4" s="187"/>
      <c r="L4" s="194"/>
      <c r="M4" s="186" t="s">
        <v>7</v>
      </c>
      <c r="N4" s="187"/>
      <c r="O4" s="194"/>
      <c r="P4" s="186" t="s">
        <v>8</v>
      </c>
      <c r="Q4" s="187"/>
      <c r="R4" s="194"/>
      <c r="S4" s="186" t="s">
        <v>9</v>
      </c>
      <c r="T4" s="194"/>
      <c r="U4" s="186" t="s">
        <v>10</v>
      </c>
      <c r="V4" s="194"/>
    </row>
    <row r="5" spans="1:22" ht="18" customHeight="1">
      <c r="A5" s="6">
        <v>1</v>
      </c>
      <c r="B5" s="183" t="s">
        <v>11</v>
      </c>
      <c r="C5" s="184"/>
      <c r="D5" s="184"/>
      <c r="E5" s="184"/>
      <c r="F5" s="185"/>
      <c r="G5" s="186"/>
      <c r="H5" s="187"/>
      <c r="I5" s="194"/>
      <c r="J5" s="183" t="s">
        <v>178</v>
      </c>
      <c r="K5" s="184"/>
      <c r="L5" s="184"/>
      <c r="M5" s="184"/>
      <c r="N5" s="184"/>
      <c r="O5" s="184"/>
      <c r="P5" s="184"/>
      <c r="Q5" s="184"/>
      <c r="R5" s="184"/>
      <c r="S5" s="184"/>
      <c r="T5" s="184"/>
      <c r="U5" s="184"/>
      <c r="V5" s="185"/>
    </row>
    <row r="6" spans="1:22" ht="31.5" customHeight="1">
      <c r="A6" s="6">
        <v>2</v>
      </c>
      <c r="B6" s="183" t="s">
        <v>12</v>
      </c>
      <c r="C6" s="184"/>
      <c r="D6" s="184"/>
      <c r="E6" s="184"/>
      <c r="F6" s="185"/>
      <c r="G6" s="186"/>
      <c r="H6" s="187"/>
      <c r="I6" s="194"/>
      <c r="J6" s="183" t="s">
        <v>179</v>
      </c>
      <c r="K6" s="184"/>
      <c r="L6" s="184"/>
      <c r="M6" s="184"/>
      <c r="N6" s="184"/>
      <c r="O6" s="184"/>
      <c r="P6" s="184"/>
      <c r="Q6" s="184"/>
      <c r="R6" s="184"/>
      <c r="S6" s="184"/>
      <c r="T6" s="184"/>
      <c r="U6" s="184"/>
      <c r="V6" s="185"/>
    </row>
    <row r="7" spans="1:22" ht="33" customHeight="1">
      <c r="A7" s="6">
        <v>3</v>
      </c>
      <c r="B7" s="183" t="s">
        <v>13</v>
      </c>
      <c r="C7" s="184"/>
      <c r="D7" s="184"/>
      <c r="E7" s="184"/>
      <c r="F7" s="185"/>
      <c r="G7" s="186" t="s">
        <v>14</v>
      </c>
      <c r="H7" s="187"/>
      <c r="I7" s="194"/>
      <c r="J7" s="183" t="s">
        <v>180</v>
      </c>
      <c r="K7" s="184"/>
      <c r="L7" s="184"/>
      <c r="M7" s="184"/>
      <c r="N7" s="184"/>
      <c r="O7" s="184"/>
      <c r="P7" s="184"/>
      <c r="Q7" s="184"/>
      <c r="R7" s="184"/>
      <c r="S7" s="184"/>
      <c r="T7" s="184"/>
      <c r="U7" s="184"/>
      <c r="V7" s="185"/>
    </row>
    <row r="8" spans="1:22" ht="130.5" customHeight="1">
      <c r="A8" s="6">
        <v>4</v>
      </c>
      <c r="B8" s="183" t="s">
        <v>15</v>
      </c>
      <c r="C8" s="184"/>
      <c r="D8" s="184"/>
      <c r="E8" s="184"/>
      <c r="F8" s="185"/>
      <c r="G8" s="186"/>
      <c r="H8" s="187"/>
      <c r="I8" s="194"/>
      <c r="J8" s="183" t="s">
        <v>181</v>
      </c>
      <c r="K8" s="184"/>
      <c r="L8" s="184"/>
      <c r="M8" s="184"/>
      <c r="N8" s="184"/>
      <c r="O8" s="184"/>
      <c r="P8" s="184"/>
      <c r="Q8" s="184"/>
      <c r="R8" s="184"/>
      <c r="S8" s="184"/>
      <c r="T8" s="184"/>
      <c r="U8" s="184"/>
      <c r="V8" s="185"/>
    </row>
    <row r="9" spans="1:22" ht="17.25" customHeight="1">
      <c r="A9" s="6">
        <v>5</v>
      </c>
      <c r="B9" s="183" t="s">
        <v>16</v>
      </c>
      <c r="C9" s="184"/>
      <c r="D9" s="184"/>
      <c r="E9" s="184"/>
      <c r="F9" s="185"/>
      <c r="G9" s="186"/>
      <c r="H9" s="187"/>
      <c r="I9" s="194"/>
      <c r="J9" s="198" t="s">
        <v>171</v>
      </c>
      <c r="K9" s="184"/>
      <c r="L9" s="184"/>
      <c r="M9" s="184"/>
      <c r="N9" s="184"/>
      <c r="O9" s="184"/>
      <c r="P9" s="184"/>
      <c r="Q9" s="184"/>
      <c r="R9" s="184"/>
      <c r="S9" s="184"/>
      <c r="T9" s="184"/>
      <c r="U9" s="184"/>
      <c r="V9" s="185"/>
    </row>
    <row r="10" spans="1:22" ht="16.5" customHeight="1">
      <c r="A10" s="6">
        <v>6</v>
      </c>
      <c r="B10" s="183" t="s">
        <v>17</v>
      </c>
      <c r="C10" s="184"/>
      <c r="D10" s="184"/>
      <c r="E10" s="184"/>
      <c r="F10" s="185"/>
      <c r="G10" s="186"/>
      <c r="H10" s="187"/>
      <c r="I10" s="194"/>
      <c r="J10" s="198" t="s">
        <v>172</v>
      </c>
      <c r="K10" s="184"/>
      <c r="L10" s="184"/>
      <c r="M10" s="184"/>
      <c r="N10" s="184"/>
      <c r="O10" s="184"/>
      <c r="P10" s="184"/>
      <c r="Q10" s="184"/>
      <c r="R10" s="184"/>
      <c r="S10" s="184"/>
      <c r="T10" s="184"/>
      <c r="U10" s="184"/>
      <c r="V10" s="185"/>
    </row>
    <row r="11" spans="1:22" ht="17.25" customHeight="1">
      <c r="A11" s="6">
        <v>7</v>
      </c>
      <c r="B11" s="183" t="s">
        <v>18</v>
      </c>
      <c r="C11" s="184"/>
      <c r="D11" s="184"/>
      <c r="E11" s="184"/>
      <c r="F11" s="185"/>
      <c r="G11" s="186"/>
      <c r="H11" s="187"/>
      <c r="I11" s="194"/>
      <c r="J11" s="210" t="s">
        <v>158</v>
      </c>
      <c r="K11" s="212"/>
      <c r="L11" s="212"/>
      <c r="M11" s="212"/>
      <c r="N11" s="212"/>
      <c r="O11" s="212"/>
      <c r="P11" s="212"/>
      <c r="Q11" s="212"/>
      <c r="R11" s="212"/>
      <c r="S11" s="212"/>
      <c r="T11" s="212"/>
      <c r="U11" s="212"/>
      <c r="V11" s="211"/>
    </row>
    <row r="12" spans="1:22" ht="16.5" customHeight="1">
      <c r="A12" s="6">
        <v>8</v>
      </c>
      <c r="B12" s="183" t="s">
        <v>19</v>
      </c>
      <c r="C12" s="184"/>
      <c r="D12" s="184"/>
      <c r="E12" s="184"/>
      <c r="F12" s="185"/>
      <c r="G12" s="186"/>
      <c r="H12" s="187"/>
      <c r="I12" s="194"/>
      <c r="J12" s="202"/>
      <c r="K12" s="200"/>
      <c r="L12" s="200"/>
      <c r="M12" s="200"/>
      <c r="N12" s="200"/>
      <c r="O12" s="200"/>
      <c r="P12" s="200"/>
      <c r="Q12" s="200"/>
      <c r="R12" s="200"/>
      <c r="S12" s="200"/>
      <c r="T12" s="200"/>
      <c r="U12" s="200"/>
      <c r="V12" s="201"/>
    </row>
    <row r="13" spans="1:22" ht="17.25" customHeight="1">
      <c r="A13" s="26">
        <v>8.1</v>
      </c>
      <c r="B13" s="183" t="s">
        <v>20</v>
      </c>
      <c r="C13" s="184"/>
      <c r="D13" s="184"/>
      <c r="E13" s="184"/>
      <c r="F13" s="185"/>
      <c r="G13" s="186"/>
      <c r="H13" s="187"/>
      <c r="I13" s="194"/>
      <c r="J13" s="198" t="s">
        <v>144</v>
      </c>
      <c r="K13" s="184"/>
      <c r="L13" s="184"/>
      <c r="M13" s="184"/>
      <c r="N13" s="184"/>
      <c r="O13" s="184"/>
      <c r="P13" s="184"/>
      <c r="Q13" s="184"/>
      <c r="R13" s="184"/>
      <c r="S13" s="184"/>
      <c r="T13" s="184"/>
      <c r="U13" s="184"/>
      <c r="V13" s="185"/>
    </row>
    <row r="14" spans="1:22" ht="22.5" customHeight="1">
      <c r="A14" s="27" t="s">
        <v>21</v>
      </c>
      <c r="B14" s="198" t="s">
        <v>182</v>
      </c>
      <c r="C14" s="184"/>
      <c r="D14" s="184"/>
      <c r="E14" s="184"/>
      <c r="F14" s="185"/>
      <c r="G14" s="186" t="s">
        <v>22</v>
      </c>
      <c r="H14" s="187"/>
      <c r="I14" s="194"/>
      <c r="J14" s="213" t="s">
        <v>183</v>
      </c>
      <c r="K14" s="184"/>
      <c r="L14" s="184"/>
      <c r="M14" s="184"/>
      <c r="N14" s="184"/>
      <c r="O14" s="184"/>
      <c r="P14" s="184"/>
      <c r="Q14" s="184"/>
      <c r="R14" s="184"/>
      <c r="S14" s="184"/>
      <c r="T14" s="184"/>
      <c r="U14" s="184"/>
      <c r="V14" s="185"/>
    </row>
    <row r="15" spans="1:22" ht="32.25" customHeight="1">
      <c r="A15" s="27" t="s">
        <v>23</v>
      </c>
      <c r="B15" s="198" t="s">
        <v>203</v>
      </c>
      <c r="C15" s="184"/>
      <c r="D15" s="184"/>
      <c r="E15" s="184"/>
      <c r="F15" s="185"/>
      <c r="G15" s="186"/>
      <c r="H15" s="187"/>
      <c r="I15" s="194"/>
      <c r="J15" s="183" t="s">
        <v>145</v>
      </c>
      <c r="K15" s="184"/>
      <c r="L15" s="184"/>
      <c r="M15" s="184"/>
      <c r="N15" s="184"/>
      <c r="O15" s="184"/>
      <c r="P15" s="184"/>
      <c r="Q15" s="184"/>
      <c r="R15" s="184"/>
      <c r="S15" s="184"/>
      <c r="T15" s="184"/>
      <c r="U15" s="184"/>
      <c r="V15" s="185"/>
    </row>
    <row r="16" spans="1:22" ht="15" customHeight="1">
      <c r="A16" s="27" t="s">
        <v>24</v>
      </c>
      <c r="B16" s="183" t="s">
        <v>25</v>
      </c>
      <c r="C16" s="184"/>
      <c r="D16" s="184"/>
      <c r="E16" s="184"/>
      <c r="F16" s="185"/>
      <c r="G16" s="186" t="s">
        <v>22</v>
      </c>
      <c r="H16" s="187"/>
      <c r="I16" s="194"/>
      <c r="J16" s="210" t="s">
        <v>146</v>
      </c>
      <c r="K16" s="211"/>
      <c r="L16" s="210" t="s">
        <v>146</v>
      </c>
      <c r="M16" s="212"/>
      <c r="N16" s="211"/>
      <c r="O16" s="210" t="s">
        <v>146</v>
      </c>
      <c r="P16" s="212"/>
      <c r="Q16" s="211"/>
      <c r="R16" s="210" t="s">
        <v>146</v>
      </c>
      <c r="S16" s="212"/>
      <c r="T16" s="211"/>
      <c r="U16" s="210" t="s">
        <v>146</v>
      </c>
      <c r="V16" s="211"/>
    </row>
    <row r="17" spans="1:29" ht="15" customHeight="1">
      <c r="A17" s="27" t="s">
        <v>24</v>
      </c>
      <c r="B17" s="183" t="s">
        <v>26</v>
      </c>
      <c r="C17" s="184"/>
      <c r="D17" s="184"/>
      <c r="E17" s="184"/>
      <c r="F17" s="185"/>
      <c r="G17" s="186" t="s">
        <v>22</v>
      </c>
      <c r="H17" s="187"/>
      <c r="I17" s="194"/>
      <c r="J17" s="210" t="s">
        <v>146</v>
      </c>
      <c r="K17" s="211"/>
      <c r="L17" s="210" t="s">
        <v>146</v>
      </c>
      <c r="M17" s="212"/>
      <c r="N17" s="211"/>
      <c r="O17" s="210" t="s">
        <v>146</v>
      </c>
      <c r="P17" s="212"/>
      <c r="Q17" s="211"/>
      <c r="R17" s="210" t="s">
        <v>146</v>
      </c>
      <c r="S17" s="212"/>
      <c r="T17" s="211"/>
      <c r="U17" s="210" t="s">
        <v>146</v>
      </c>
      <c r="V17" s="211"/>
    </row>
    <row r="18" spans="1:29" ht="15" customHeight="1">
      <c r="A18" s="27" t="s">
        <v>24</v>
      </c>
      <c r="B18" s="183" t="s">
        <v>27</v>
      </c>
      <c r="C18" s="184"/>
      <c r="D18" s="184"/>
      <c r="E18" s="184"/>
      <c r="F18" s="185"/>
      <c r="G18" s="186" t="s">
        <v>22</v>
      </c>
      <c r="H18" s="187"/>
      <c r="I18" s="194"/>
      <c r="J18" s="210" t="s">
        <v>146</v>
      </c>
      <c r="K18" s="211"/>
      <c r="L18" s="210" t="s">
        <v>146</v>
      </c>
      <c r="M18" s="212"/>
      <c r="N18" s="211"/>
      <c r="O18" s="210" t="s">
        <v>146</v>
      </c>
      <c r="P18" s="212"/>
      <c r="Q18" s="211"/>
      <c r="R18" s="210" t="s">
        <v>146</v>
      </c>
      <c r="S18" s="212"/>
      <c r="T18" s="211"/>
      <c r="U18" s="210" t="s">
        <v>146</v>
      </c>
      <c r="V18" s="211"/>
    </row>
    <row r="19" spans="1:29" ht="30.75" customHeight="1">
      <c r="A19" s="27" t="s">
        <v>28</v>
      </c>
      <c r="B19" s="183" t="s">
        <v>29</v>
      </c>
      <c r="C19" s="184"/>
      <c r="D19" s="184"/>
      <c r="E19" s="184"/>
      <c r="F19" s="185"/>
      <c r="G19" s="186" t="s">
        <v>30</v>
      </c>
      <c r="H19" s="187"/>
      <c r="I19" s="194"/>
      <c r="J19" s="183" t="s">
        <v>147</v>
      </c>
      <c r="K19" s="184"/>
      <c r="L19" s="184"/>
      <c r="M19" s="184"/>
      <c r="N19" s="184"/>
      <c r="O19" s="184"/>
      <c r="P19" s="184"/>
      <c r="Q19" s="184"/>
      <c r="R19" s="184"/>
      <c r="S19" s="184"/>
      <c r="T19" s="184"/>
      <c r="U19" s="184"/>
      <c r="V19" s="185"/>
    </row>
    <row r="20" spans="1:29" ht="19.5" customHeight="1">
      <c r="A20" s="27" t="s">
        <v>31</v>
      </c>
      <c r="B20" s="183" t="s">
        <v>32</v>
      </c>
      <c r="C20" s="184"/>
      <c r="D20" s="184"/>
      <c r="E20" s="184"/>
      <c r="F20" s="185"/>
      <c r="G20" s="186"/>
      <c r="H20" s="187"/>
      <c r="I20" s="194"/>
      <c r="J20" s="199" t="s">
        <v>148</v>
      </c>
      <c r="K20" s="200"/>
      <c r="L20" s="200"/>
      <c r="M20" s="200"/>
      <c r="N20" s="200"/>
      <c r="O20" s="200"/>
      <c r="P20" s="200"/>
      <c r="Q20" s="200"/>
      <c r="R20" s="200"/>
      <c r="S20" s="200"/>
      <c r="T20" s="200"/>
      <c r="U20" s="200"/>
      <c r="V20" s="201"/>
    </row>
    <row r="21" spans="1:29" ht="33" customHeight="1">
      <c r="A21" s="27" t="s">
        <v>33</v>
      </c>
      <c r="B21" s="183" t="s">
        <v>34</v>
      </c>
      <c r="C21" s="184"/>
      <c r="D21" s="184"/>
      <c r="E21" s="184"/>
      <c r="F21" s="185"/>
      <c r="G21" s="186" t="s">
        <v>35</v>
      </c>
      <c r="H21" s="187"/>
      <c r="I21" s="194"/>
      <c r="J21" s="186" t="s">
        <v>197</v>
      </c>
      <c r="K21" s="187"/>
      <c r="L21" s="187"/>
      <c r="M21" s="187"/>
      <c r="N21" s="187"/>
      <c r="O21" s="187"/>
      <c r="P21" s="187"/>
      <c r="Q21" s="187"/>
      <c r="R21" s="187"/>
      <c r="S21" s="187"/>
      <c r="T21" s="187"/>
      <c r="U21" s="187"/>
      <c r="V21" s="194"/>
    </row>
    <row r="22" spans="1:29" ht="15.75" customHeight="1">
      <c r="A22" s="27" t="s">
        <v>36</v>
      </c>
      <c r="B22" s="183" t="s">
        <v>37</v>
      </c>
      <c r="C22" s="184"/>
      <c r="D22" s="184"/>
      <c r="E22" s="184"/>
      <c r="F22" s="185"/>
      <c r="G22" s="186"/>
      <c r="H22" s="187"/>
      <c r="I22" s="194"/>
      <c r="J22" s="204">
        <v>0</v>
      </c>
      <c r="K22" s="205"/>
      <c r="L22" s="204">
        <v>0</v>
      </c>
      <c r="M22" s="206"/>
      <c r="N22" s="205"/>
      <c r="O22" s="204">
        <v>0</v>
      </c>
      <c r="P22" s="206"/>
      <c r="Q22" s="205"/>
      <c r="R22" s="207">
        <v>276192.98082624772</v>
      </c>
      <c r="S22" s="208"/>
      <c r="T22" s="209"/>
      <c r="U22" s="207">
        <v>646246.36076249997</v>
      </c>
      <c r="V22" s="209"/>
    </row>
    <row r="23" spans="1:29" ht="15.75" customHeight="1">
      <c r="A23" s="27" t="s">
        <v>38</v>
      </c>
      <c r="B23" s="183" t="s">
        <v>39</v>
      </c>
      <c r="C23" s="184"/>
      <c r="D23" s="184"/>
      <c r="E23" s="184"/>
      <c r="F23" s="185"/>
      <c r="G23" s="186"/>
      <c r="H23" s="187"/>
      <c r="I23" s="194"/>
      <c r="J23" s="204">
        <v>0</v>
      </c>
      <c r="K23" s="205"/>
      <c r="L23" s="204">
        <v>0</v>
      </c>
      <c r="M23" s="206"/>
      <c r="N23" s="205"/>
      <c r="O23" s="204">
        <v>0</v>
      </c>
      <c r="P23" s="206"/>
      <c r="Q23" s="205"/>
      <c r="R23" s="207">
        <v>72500</v>
      </c>
      <c r="S23" s="208"/>
      <c r="T23" s="209"/>
      <c r="U23" s="207">
        <v>72500</v>
      </c>
      <c r="V23" s="209"/>
    </row>
    <row r="24" spans="1:29" ht="14.25" customHeight="1">
      <c r="A24" s="27" t="s">
        <v>40</v>
      </c>
      <c r="B24" s="183" t="s">
        <v>41</v>
      </c>
      <c r="C24" s="184"/>
      <c r="D24" s="184"/>
      <c r="E24" s="184"/>
      <c r="F24" s="185"/>
      <c r="G24" s="186"/>
      <c r="H24" s="187"/>
      <c r="I24" s="194"/>
      <c r="J24" s="204">
        <v>0</v>
      </c>
      <c r="K24" s="205"/>
      <c r="L24" s="204">
        <v>0</v>
      </c>
      <c r="M24" s="206"/>
      <c r="N24" s="205"/>
      <c r="O24" s="204">
        <v>0</v>
      </c>
      <c r="P24" s="206"/>
      <c r="Q24" s="205"/>
      <c r="R24" s="207">
        <v>174346.49041312386</v>
      </c>
      <c r="S24" s="208"/>
      <c r="T24" s="209"/>
      <c r="U24" s="207">
        <v>359373.18038124999</v>
      </c>
      <c r="V24" s="209"/>
      <c r="AB24" s="24"/>
      <c r="AC24" s="24"/>
    </row>
    <row r="25" spans="1:29" ht="17.25" customHeight="1">
      <c r="A25" s="26">
        <v>8.1999999999999993</v>
      </c>
      <c r="B25" s="183" t="s">
        <v>42</v>
      </c>
      <c r="C25" s="184"/>
      <c r="D25" s="184"/>
      <c r="E25" s="184"/>
      <c r="F25" s="185"/>
      <c r="G25" s="186"/>
      <c r="H25" s="187"/>
      <c r="I25" s="194"/>
      <c r="J25" s="202"/>
      <c r="K25" s="200"/>
      <c r="L25" s="200"/>
      <c r="M25" s="200"/>
      <c r="N25" s="200"/>
      <c r="O25" s="200"/>
      <c r="P25" s="200"/>
      <c r="Q25" s="200"/>
      <c r="R25" s="200"/>
      <c r="S25" s="200"/>
      <c r="T25" s="200"/>
      <c r="U25" s="200"/>
      <c r="V25" s="201"/>
    </row>
    <row r="26" spans="1:29" ht="18" customHeight="1">
      <c r="A26" s="27" t="s">
        <v>43</v>
      </c>
      <c r="B26" s="198" t="s">
        <v>201</v>
      </c>
      <c r="C26" s="184"/>
      <c r="D26" s="184"/>
      <c r="E26" s="184"/>
      <c r="F26" s="185"/>
      <c r="G26" s="203" t="s">
        <v>202</v>
      </c>
      <c r="H26" s="187"/>
      <c r="I26" s="194"/>
      <c r="J26" s="183" t="s">
        <v>173</v>
      </c>
      <c r="K26" s="184"/>
      <c r="L26" s="184"/>
      <c r="M26" s="184"/>
      <c r="N26" s="184"/>
      <c r="O26" s="184"/>
      <c r="P26" s="184"/>
      <c r="Q26" s="184"/>
      <c r="R26" s="184"/>
      <c r="S26" s="184"/>
      <c r="T26" s="184"/>
      <c r="U26" s="184"/>
      <c r="V26" s="185"/>
    </row>
    <row r="27" spans="1:29" ht="17.25" customHeight="1">
      <c r="A27" s="27" t="s">
        <v>44</v>
      </c>
      <c r="B27" s="183" t="s">
        <v>45</v>
      </c>
      <c r="C27" s="184"/>
      <c r="D27" s="184"/>
      <c r="E27" s="184"/>
      <c r="F27" s="185"/>
      <c r="G27" s="186"/>
      <c r="H27" s="187"/>
      <c r="I27" s="194"/>
      <c r="J27" s="202" t="s">
        <v>174</v>
      </c>
      <c r="K27" s="200"/>
      <c r="L27" s="200"/>
      <c r="M27" s="200"/>
      <c r="N27" s="200"/>
      <c r="O27" s="200"/>
      <c r="P27" s="200"/>
      <c r="Q27" s="200"/>
      <c r="R27" s="200"/>
      <c r="S27" s="200"/>
      <c r="T27" s="200"/>
      <c r="U27" s="200"/>
      <c r="V27" s="201"/>
    </row>
    <row r="28" spans="1:29" ht="33" customHeight="1">
      <c r="A28" s="27" t="s">
        <v>46</v>
      </c>
      <c r="B28" s="198" t="s">
        <v>204</v>
      </c>
      <c r="C28" s="184"/>
      <c r="D28" s="184"/>
      <c r="E28" s="184"/>
      <c r="F28" s="185"/>
      <c r="G28" s="186" t="s">
        <v>30</v>
      </c>
      <c r="H28" s="187"/>
      <c r="I28" s="194"/>
      <c r="J28" s="183" t="s">
        <v>175</v>
      </c>
      <c r="K28" s="184"/>
      <c r="L28" s="184"/>
      <c r="M28" s="184"/>
      <c r="N28" s="184"/>
      <c r="O28" s="184"/>
      <c r="P28" s="184"/>
      <c r="Q28" s="184"/>
      <c r="R28" s="184"/>
      <c r="S28" s="184"/>
      <c r="T28" s="184"/>
      <c r="U28" s="184"/>
      <c r="V28" s="185"/>
    </row>
    <row r="29" spans="1:29" ht="16.5" customHeight="1">
      <c r="A29" s="27" t="s">
        <v>47</v>
      </c>
      <c r="B29" s="183" t="s">
        <v>32</v>
      </c>
      <c r="C29" s="184"/>
      <c r="D29" s="184"/>
      <c r="E29" s="184"/>
      <c r="F29" s="185"/>
      <c r="G29" s="186"/>
      <c r="H29" s="187"/>
      <c r="I29" s="194"/>
      <c r="J29" s="199" t="s">
        <v>149</v>
      </c>
      <c r="K29" s="200"/>
      <c r="L29" s="200"/>
      <c r="M29" s="200"/>
      <c r="N29" s="200"/>
      <c r="O29" s="200"/>
      <c r="P29" s="200"/>
      <c r="Q29" s="200"/>
      <c r="R29" s="200"/>
      <c r="S29" s="200"/>
      <c r="T29" s="200"/>
      <c r="U29" s="200"/>
      <c r="V29" s="201"/>
    </row>
    <row r="30" spans="1:29" ht="33" customHeight="1">
      <c r="A30" s="27" t="s">
        <v>48</v>
      </c>
      <c r="B30" s="198" t="s">
        <v>205</v>
      </c>
      <c r="C30" s="184"/>
      <c r="D30" s="184"/>
      <c r="E30" s="184"/>
      <c r="F30" s="185"/>
      <c r="G30" s="186" t="s">
        <v>49</v>
      </c>
      <c r="H30" s="187"/>
      <c r="I30" s="194"/>
      <c r="J30" s="183" t="s">
        <v>150</v>
      </c>
      <c r="K30" s="184"/>
      <c r="L30" s="184"/>
      <c r="M30" s="184"/>
      <c r="N30" s="184"/>
      <c r="O30" s="184"/>
      <c r="P30" s="184"/>
      <c r="Q30" s="184"/>
      <c r="R30" s="184"/>
      <c r="S30" s="184"/>
      <c r="T30" s="184"/>
      <c r="U30" s="184"/>
      <c r="V30" s="185"/>
    </row>
    <row r="31" spans="1:29" ht="30.75" customHeight="1">
      <c r="A31" s="27" t="s">
        <v>50</v>
      </c>
      <c r="B31" s="183" t="s">
        <v>51</v>
      </c>
      <c r="C31" s="184"/>
      <c r="D31" s="184"/>
      <c r="E31" s="184"/>
      <c r="F31" s="185"/>
      <c r="G31" s="186" t="s">
        <v>52</v>
      </c>
      <c r="H31" s="187"/>
      <c r="I31" s="194"/>
      <c r="J31" s="183" t="s">
        <v>150</v>
      </c>
      <c r="K31" s="184"/>
      <c r="L31" s="184"/>
      <c r="M31" s="184"/>
      <c r="N31" s="184"/>
      <c r="O31" s="184"/>
      <c r="P31" s="184"/>
      <c r="Q31" s="184"/>
      <c r="R31" s="184"/>
      <c r="S31" s="184"/>
      <c r="T31" s="184"/>
      <c r="U31" s="184"/>
      <c r="V31" s="185"/>
    </row>
    <row r="32" spans="1:29" ht="31.5" customHeight="1">
      <c r="A32" s="27" t="s">
        <v>53</v>
      </c>
      <c r="B32" s="183" t="s">
        <v>54</v>
      </c>
      <c r="C32" s="184"/>
      <c r="D32" s="184"/>
      <c r="E32" s="184"/>
      <c r="F32" s="185"/>
      <c r="G32" s="186" t="s">
        <v>52</v>
      </c>
      <c r="H32" s="187"/>
      <c r="I32" s="194"/>
      <c r="J32" s="183" t="s">
        <v>176</v>
      </c>
      <c r="K32" s="184"/>
      <c r="L32" s="184"/>
      <c r="M32" s="184"/>
      <c r="N32" s="184"/>
      <c r="O32" s="184"/>
      <c r="P32" s="184"/>
      <c r="Q32" s="184"/>
      <c r="R32" s="184"/>
      <c r="S32" s="184"/>
      <c r="T32" s="184"/>
      <c r="U32" s="184"/>
      <c r="V32" s="185"/>
    </row>
    <row r="33" spans="1:22" ht="32.25" customHeight="1">
      <c r="A33" s="27" t="s">
        <v>55</v>
      </c>
      <c r="B33" s="183" t="s">
        <v>56</v>
      </c>
      <c r="C33" s="184"/>
      <c r="D33" s="184"/>
      <c r="E33" s="184"/>
      <c r="F33" s="185"/>
      <c r="G33" s="186" t="s">
        <v>52</v>
      </c>
      <c r="H33" s="187"/>
      <c r="I33" s="194"/>
      <c r="J33" s="195" t="s">
        <v>177</v>
      </c>
      <c r="K33" s="196"/>
      <c r="L33" s="196"/>
      <c r="M33" s="196"/>
      <c r="N33" s="196"/>
      <c r="O33" s="196"/>
      <c r="P33" s="196"/>
      <c r="Q33" s="196"/>
      <c r="R33" s="196"/>
      <c r="S33" s="196"/>
      <c r="T33" s="196"/>
      <c r="U33" s="196"/>
      <c r="V33" s="197"/>
    </row>
    <row r="34" spans="1:22" ht="15.75" customHeight="1">
      <c r="A34" s="28">
        <v>9</v>
      </c>
      <c r="B34" s="183" t="s">
        <v>57</v>
      </c>
      <c r="C34" s="184"/>
      <c r="D34" s="184"/>
      <c r="E34" s="184"/>
      <c r="F34" s="185"/>
      <c r="G34" s="186"/>
      <c r="H34" s="187"/>
      <c r="I34" s="187"/>
      <c r="J34" s="188"/>
      <c r="K34" s="189"/>
      <c r="L34" s="189"/>
      <c r="M34" s="189"/>
      <c r="N34" s="189"/>
      <c r="O34" s="189"/>
      <c r="P34" s="189"/>
      <c r="Q34" s="189"/>
      <c r="R34" s="189"/>
      <c r="S34" s="189"/>
      <c r="T34" s="189"/>
      <c r="U34" s="189"/>
      <c r="V34" s="190"/>
    </row>
    <row r="35" spans="1:22" ht="32.1" customHeight="1">
      <c r="A35" s="26">
        <v>9.1</v>
      </c>
      <c r="B35" s="183" t="s">
        <v>58</v>
      </c>
      <c r="C35" s="184"/>
      <c r="D35" s="184"/>
      <c r="E35" s="184"/>
      <c r="F35" s="185"/>
      <c r="G35" s="186" t="s">
        <v>59</v>
      </c>
      <c r="H35" s="187"/>
      <c r="I35" s="187"/>
      <c r="J35" s="191" t="s">
        <v>146</v>
      </c>
      <c r="K35" s="191"/>
      <c r="L35" s="191"/>
      <c r="M35" s="191" t="s">
        <v>146</v>
      </c>
      <c r="N35" s="191"/>
      <c r="O35" s="191"/>
      <c r="P35" s="191" t="s">
        <v>146</v>
      </c>
      <c r="Q35" s="191"/>
      <c r="R35" s="191"/>
      <c r="S35" s="192">
        <v>79.510000000000005</v>
      </c>
      <c r="T35" s="193"/>
      <c r="U35" s="192">
        <v>85.68</v>
      </c>
      <c r="V35" s="193"/>
    </row>
    <row r="36" spans="1:22" ht="31.5" customHeight="1">
      <c r="A36" s="26">
        <v>9.1999999999999993</v>
      </c>
      <c r="B36" s="183" t="s">
        <v>60</v>
      </c>
      <c r="C36" s="184"/>
      <c r="D36" s="184"/>
      <c r="E36" s="184"/>
      <c r="F36" s="185"/>
      <c r="G36" s="186" t="s">
        <v>59</v>
      </c>
      <c r="H36" s="187"/>
      <c r="I36" s="187"/>
      <c r="J36" s="191" t="s">
        <v>146</v>
      </c>
      <c r="K36" s="191"/>
      <c r="L36" s="191"/>
      <c r="M36" s="191" t="s">
        <v>146</v>
      </c>
      <c r="N36" s="191"/>
      <c r="O36" s="191"/>
      <c r="P36" s="191" t="s">
        <v>146</v>
      </c>
      <c r="Q36" s="191"/>
      <c r="R36" s="191"/>
      <c r="S36" s="191"/>
      <c r="T36" s="191"/>
      <c r="U36" s="191"/>
      <c r="V36" s="191"/>
    </row>
  </sheetData>
  <mergeCells count="135">
    <mergeCell ref="B4:F4"/>
    <mergeCell ref="G4:I4"/>
    <mergeCell ref="J4:L4"/>
    <mergeCell ref="M4:O4"/>
    <mergeCell ref="P4:R4"/>
    <mergeCell ref="S4:T4"/>
    <mergeCell ref="U4:V4"/>
    <mergeCell ref="B5:F5"/>
    <mergeCell ref="G5:I5"/>
    <mergeCell ref="J5:V5"/>
    <mergeCell ref="B6:F6"/>
    <mergeCell ref="G6:I6"/>
    <mergeCell ref="J6:V6"/>
    <mergeCell ref="B7:F7"/>
    <mergeCell ref="G7:I7"/>
    <mergeCell ref="J7:V7"/>
    <mergeCell ref="B8:F8"/>
    <mergeCell ref="G8:I8"/>
    <mergeCell ref="J8:V8"/>
    <mergeCell ref="B9:F9"/>
    <mergeCell ref="G9:I9"/>
    <mergeCell ref="J9:V9"/>
    <mergeCell ref="B10:F10"/>
    <mergeCell ref="G10:I10"/>
    <mergeCell ref="J10:V10"/>
    <mergeCell ref="B11:F11"/>
    <mergeCell ref="G11:I11"/>
    <mergeCell ref="J11:V11"/>
    <mergeCell ref="B12:F12"/>
    <mergeCell ref="G12:I12"/>
    <mergeCell ref="J12:V12"/>
    <mergeCell ref="B13:F13"/>
    <mergeCell ref="G13:I13"/>
    <mergeCell ref="J13:V13"/>
    <mergeCell ref="B14:F14"/>
    <mergeCell ref="G14:I14"/>
    <mergeCell ref="J14:V14"/>
    <mergeCell ref="B15:F15"/>
    <mergeCell ref="G15:I15"/>
    <mergeCell ref="J15:V15"/>
    <mergeCell ref="B16:F16"/>
    <mergeCell ref="G16:I16"/>
    <mergeCell ref="J16:K16"/>
    <mergeCell ref="L16:N16"/>
    <mergeCell ref="O16:Q16"/>
    <mergeCell ref="R16:T16"/>
    <mergeCell ref="U16:V16"/>
    <mergeCell ref="B17:F17"/>
    <mergeCell ref="G17:I17"/>
    <mergeCell ref="J17:K17"/>
    <mergeCell ref="L17:N17"/>
    <mergeCell ref="O17:Q17"/>
    <mergeCell ref="R17:T17"/>
    <mergeCell ref="U17:V17"/>
    <mergeCell ref="B18:F18"/>
    <mergeCell ref="G18:I18"/>
    <mergeCell ref="J18:K18"/>
    <mergeCell ref="L18:N18"/>
    <mergeCell ref="O18:Q18"/>
    <mergeCell ref="R18:T18"/>
    <mergeCell ref="U18:V18"/>
    <mergeCell ref="B19:F19"/>
    <mergeCell ref="G19:I19"/>
    <mergeCell ref="J19:V19"/>
    <mergeCell ref="B20:F20"/>
    <mergeCell ref="G20:I20"/>
    <mergeCell ref="J20:V20"/>
    <mergeCell ref="B21:F21"/>
    <mergeCell ref="G21:I21"/>
    <mergeCell ref="J21:V21"/>
    <mergeCell ref="R22:T22"/>
    <mergeCell ref="U22:V22"/>
    <mergeCell ref="J23:K23"/>
    <mergeCell ref="L23:N23"/>
    <mergeCell ref="O23:Q23"/>
    <mergeCell ref="R23:T23"/>
    <mergeCell ref="U23:V23"/>
    <mergeCell ref="J24:K24"/>
    <mergeCell ref="L24:N24"/>
    <mergeCell ref="O24:Q24"/>
    <mergeCell ref="R24:T24"/>
    <mergeCell ref="U24:V24"/>
    <mergeCell ref="B22:F22"/>
    <mergeCell ref="G22:I22"/>
    <mergeCell ref="B23:F23"/>
    <mergeCell ref="G23:I23"/>
    <mergeCell ref="B24:F24"/>
    <mergeCell ref="G24:I24"/>
    <mergeCell ref="J22:K22"/>
    <mergeCell ref="L22:N22"/>
    <mergeCell ref="O22:Q22"/>
    <mergeCell ref="B25:F25"/>
    <mergeCell ref="G25:I25"/>
    <mergeCell ref="J25:V25"/>
    <mergeCell ref="B26:F26"/>
    <mergeCell ref="G26:I26"/>
    <mergeCell ref="J26:V26"/>
    <mergeCell ref="B27:F27"/>
    <mergeCell ref="G27:I27"/>
    <mergeCell ref="J27:V27"/>
    <mergeCell ref="J32:V32"/>
    <mergeCell ref="B33:F33"/>
    <mergeCell ref="G33:I33"/>
    <mergeCell ref="J33:V33"/>
    <mergeCell ref="B28:F28"/>
    <mergeCell ref="G28:I28"/>
    <mergeCell ref="J28:V28"/>
    <mergeCell ref="B29:F29"/>
    <mergeCell ref="G29:I29"/>
    <mergeCell ref="J29:V29"/>
    <mergeCell ref="B30:F30"/>
    <mergeCell ref="G30:I30"/>
    <mergeCell ref="J30:V30"/>
    <mergeCell ref="B31:F31"/>
    <mergeCell ref="G31:I31"/>
    <mergeCell ref="J31:V31"/>
    <mergeCell ref="B32:F32"/>
    <mergeCell ref="G32:I32"/>
    <mergeCell ref="B34:F34"/>
    <mergeCell ref="G34:I34"/>
    <mergeCell ref="J34:V34"/>
    <mergeCell ref="B35:F35"/>
    <mergeCell ref="G35:I35"/>
    <mergeCell ref="B36:F36"/>
    <mergeCell ref="G36:I36"/>
    <mergeCell ref="J35:L35"/>
    <mergeCell ref="J36:L36"/>
    <mergeCell ref="M35:O35"/>
    <mergeCell ref="M36:O36"/>
    <mergeCell ref="P35:R35"/>
    <mergeCell ref="P36:R36"/>
    <mergeCell ref="S35:T35"/>
    <mergeCell ref="U35:V35"/>
    <mergeCell ref="S36:T36"/>
    <mergeCell ref="U36:V36"/>
  </mergeCells>
  <printOptions horizontalCentered="1"/>
  <pageMargins left="0.35433070866141736" right="0.23622047244094491" top="0.19685039370078741" bottom="0.19685039370078741" header="0.31496062992125984" footer="0.31496062992125984"/>
  <pageSetup paperSize="9" scale="88" fitToHeight="2" orientation="portrait" r:id="rId1"/>
</worksheet>
</file>

<file path=xl/worksheets/sheet2.xml><?xml version="1.0" encoding="utf-8"?>
<worksheet xmlns="http://schemas.openxmlformats.org/spreadsheetml/2006/main" xmlns:r="http://schemas.openxmlformats.org/officeDocument/2006/relationships">
  <dimension ref="A1:AB69"/>
  <sheetViews>
    <sheetView workbookViewId="0">
      <selection activeCell="W5" sqref="W5:Y5"/>
    </sheetView>
  </sheetViews>
  <sheetFormatPr defaultRowHeight="15.75"/>
  <cols>
    <col min="1" max="1" width="8" style="1" customWidth="1"/>
    <col min="2" max="2" width="1.5" style="1" customWidth="1"/>
    <col min="3" max="3" width="1.33203125" style="1" customWidth="1"/>
    <col min="4" max="4" width="14.6640625" style="1" customWidth="1"/>
    <col min="5" max="5" width="1.83203125" style="1" customWidth="1"/>
    <col min="6" max="6" width="20" style="1" customWidth="1"/>
    <col min="7" max="7" width="1.83203125" style="1" customWidth="1"/>
    <col min="8" max="8" width="2.83203125" style="1" customWidth="1"/>
    <col min="9" max="10" width="6.6640625" style="1" customWidth="1"/>
    <col min="11" max="13" width="3.33203125" style="1" customWidth="1"/>
    <col min="14" max="16" width="3.6640625" style="1" customWidth="1"/>
    <col min="17" max="19" width="3.33203125" style="1" customWidth="1"/>
    <col min="20" max="22" width="4.33203125" style="1" customWidth="1"/>
    <col min="23" max="25" width="4" style="1" customWidth="1"/>
    <col min="26" max="26" width="2.6640625" style="1" customWidth="1"/>
    <col min="27" max="16384" width="9.33203125" style="1"/>
  </cols>
  <sheetData>
    <row r="1" spans="1:25" ht="14.1" customHeight="1">
      <c r="A1" s="1" t="s">
        <v>196</v>
      </c>
      <c r="X1" s="1" t="s">
        <v>61</v>
      </c>
    </row>
    <row r="2" spans="1:25" ht="17.100000000000001" customHeight="1">
      <c r="A2" s="186"/>
      <c r="B2" s="194"/>
      <c r="C2" s="186" t="s">
        <v>62</v>
      </c>
      <c r="D2" s="187"/>
      <c r="E2" s="187"/>
      <c r="F2" s="187"/>
      <c r="G2" s="187"/>
      <c r="H2" s="194"/>
      <c r="I2" s="186" t="s">
        <v>153</v>
      </c>
      <c r="J2" s="194"/>
      <c r="K2" s="186" t="s">
        <v>6</v>
      </c>
      <c r="L2" s="187"/>
      <c r="M2" s="194"/>
      <c r="N2" s="244" t="s">
        <v>151</v>
      </c>
      <c r="O2" s="187"/>
      <c r="P2" s="194"/>
      <c r="Q2" s="186" t="s">
        <v>8</v>
      </c>
      <c r="R2" s="187"/>
      <c r="S2" s="194"/>
      <c r="T2" s="186" t="s">
        <v>9</v>
      </c>
      <c r="U2" s="187"/>
      <c r="V2" s="194"/>
      <c r="W2" s="186" t="s">
        <v>10</v>
      </c>
      <c r="X2" s="187"/>
      <c r="Y2" s="194"/>
    </row>
    <row r="3" spans="1:25" ht="17.100000000000001" customHeight="1">
      <c r="A3" s="239">
        <v>10</v>
      </c>
      <c r="B3" s="240"/>
      <c r="C3" s="202" t="s">
        <v>63</v>
      </c>
      <c r="D3" s="200"/>
      <c r="E3" s="200"/>
      <c r="F3" s="200"/>
      <c r="G3" s="200"/>
      <c r="H3" s="201"/>
      <c r="I3" s="186"/>
      <c r="J3" s="194"/>
      <c r="K3" s="186"/>
      <c r="L3" s="187"/>
      <c r="M3" s="194"/>
      <c r="N3" s="186"/>
      <c r="O3" s="187"/>
      <c r="P3" s="194"/>
      <c r="Q3" s="186"/>
      <c r="R3" s="187"/>
      <c r="S3" s="194"/>
      <c r="T3" s="183"/>
      <c r="U3" s="184"/>
      <c r="V3" s="185"/>
      <c r="W3" s="183"/>
      <c r="X3" s="184"/>
      <c r="Y3" s="185"/>
    </row>
    <row r="4" spans="1:25" ht="32.25" customHeight="1">
      <c r="A4" s="241">
        <v>10.1</v>
      </c>
      <c r="B4" s="242"/>
      <c r="C4" s="183" t="s">
        <v>64</v>
      </c>
      <c r="D4" s="184"/>
      <c r="E4" s="184"/>
      <c r="F4" s="184"/>
      <c r="G4" s="184"/>
      <c r="H4" s="185"/>
      <c r="I4" s="186" t="s">
        <v>65</v>
      </c>
      <c r="J4" s="194"/>
      <c r="K4" s="186" t="s">
        <v>146</v>
      </c>
      <c r="L4" s="187"/>
      <c r="M4" s="194"/>
      <c r="N4" s="186" t="s">
        <v>146</v>
      </c>
      <c r="O4" s="187"/>
      <c r="P4" s="194"/>
      <c r="Q4" s="186" t="s">
        <v>146</v>
      </c>
      <c r="R4" s="187"/>
      <c r="S4" s="194"/>
      <c r="T4" s="186">
        <v>747.94</v>
      </c>
      <c r="U4" s="187"/>
      <c r="V4" s="194"/>
      <c r="W4" s="186">
        <v>1373.2280000000001</v>
      </c>
      <c r="X4" s="187"/>
      <c r="Y4" s="194"/>
    </row>
    <row r="5" spans="1:25" ht="17.100000000000001" customHeight="1">
      <c r="A5" s="241">
        <v>10.199999999999999</v>
      </c>
      <c r="B5" s="242"/>
      <c r="C5" s="183" t="s">
        <v>66</v>
      </c>
      <c r="D5" s="184"/>
      <c r="E5" s="184"/>
      <c r="F5" s="184"/>
      <c r="G5" s="184"/>
      <c r="H5" s="185"/>
      <c r="I5" s="186" t="s">
        <v>65</v>
      </c>
      <c r="J5" s="194"/>
      <c r="K5" s="186" t="s">
        <v>146</v>
      </c>
      <c r="L5" s="187"/>
      <c r="M5" s="194"/>
      <c r="N5" s="186" t="s">
        <v>146</v>
      </c>
      <c r="O5" s="187"/>
      <c r="P5" s="194"/>
      <c r="Q5" s="186" t="s">
        <v>146</v>
      </c>
      <c r="R5" s="187"/>
      <c r="S5" s="194"/>
      <c r="T5" s="245">
        <v>578.29200000000003</v>
      </c>
      <c r="U5" s="246"/>
      <c r="V5" s="247"/>
      <c r="W5" s="186">
        <v>1128.2940000000001</v>
      </c>
      <c r="X5" s="187"/>
      <c r="Y5" s="194"/>
    </row>
    <row r="6" spans="1:25" ht="17.100000000000001" customHeight="1">
      <c r="A6" s="241">
        <v>10.3</v>
      </c>
      <c r="B6" s="242"/>
      <c r="C6" s="183" t="s">
        <v>67</v>
      </c>
      <c r="D6" s="184"/>
      <c r="E6" s="184"/>
      <c r="F6" s="184"/>
      <c r="G6" s="184"/>
      <c r="H6" s="185"/>
      <c r="I6" s="186" t="s">
        <v>65</v>
      </c>
      <c r="J6" s="194"/>
      <c r="K6" s="186" t="s">
        <v>146</v>
      </c>
      <c r="L6" s="187"/>
      <c r="M6" s="194"/>
      <c r="N6" s="186" t="s">
        <v>146</v>
      </c>
      <c r="O6" s="187"/>
      <c r="P6" s="194"/>
      <c r="Q6" s="186" t="s">
        <v>146</v>
      </c>
      <c r="R6" s="187"/>
      <c r="S6" s="194"/>
      <c r="T6" s="245">
        <v>597.24837400000001</v>
      </c>
      <c r="U6" s="246"/>
      <c r="V6" s="247"/>
      <c r="W6" s="186">
        <v>1188.650202</v>
      </c>
      <c r="X6" s="187"/>
      <c r="Y6" s="194"/>
    </row>
    <row r="7" spans="1:25" ht="17.100000000000001" customHeight="1">
      <c r="A7" s="239">
        <v>11</v>
      </c>
      <c r="B7" s="240"/>
      <c r="C7" s="183" t="s">
        <v>68</v>
      </c>
      <c r="D7" s="184"/>
      <c r="E7" s="184"/>
      <c r="F7" s="184"/>
      <c r="G7" s="184"/>
      <c r="H7" s="185"/>
      <c r="I7" s="186" t="s">
        <v>14</v>
      </c>
      <c r="J7" s="194"/>
      <c r="K7" s="186" t="s">
        <v>146</v>
      </c>
      <c r="L7" s="187"/>
      <c r="M7" s="194"/>
      <c r="N7" s="186" t="s">
        <v>146</v>
      </c>
      <c r="O7" s="187"/>
      <c r="P7" s="194"/>
      <c r="Q7" s="186" t="s">
        <v>146</v>
      </c>
      <c r="R7" s="187"/>
      <c r="S7" s="194"/>
      <c r="T7" s="248">
        <v>87</v>
      </c>
      <c r="U7" s="249"/>
      <c r="V7" s="250"/>
      <c r="W7" s="248">
        <v>139</v>
      </c>
      <c r="X7" s="249"/>
      <c r="Y7" s="250"/>
    </row>
    <row r="8" spans="1:25" ht="38.1" customHeight="1">
      <c r="A8" s="239">
        <v>12</v>
      </c>
      <c r="B8" s="240"/>
      <c r="C8" s="183" t="s">
        <v>69</v>
      </c>
      <c r="D8" s="184"/>
      <c r="E8" s="184"/>
      <c r="F8" s="184"/>
      <c r="G8" s="184"/>
      <c r="H8" s="185"/>
      <c r="I8" s="186" t="s">
        <v>65</v>
      </c>
      <c r="J8" s="194"/>
      <c r="K8" s="186" t="s">
        <v>146</v>
      </c>
      <c r="L8" s="187"/>
      <c r="M8" s="194"/>
      <c r="N8" s="186" t="s">
        <v>146</v>
      </c>
      <c r="O8" s="187"/>
      <c r="P8" s="194"/>
      <c r="Q8" s="186" t="s">
        <v>146</v>
      </c>
      <c r="R8" s="187"/>
      <c r="S8" s="194"/>
      <c r="T8" s="186">
        <v>169.64</v>
      </c>
      <c r="U8" s="187"/>
      <c r="V8" s="194"/>
      <c r="W8" s="186">
        <v>244.934</v>
      </c>
      <c r="X8" s="187"/>
      <c r="Y8" s="194"/>
    </row>
    <row r="9" spans="1:25" ht="33" customHeight="1">
      <c r="A9" s="239">
        <v>13</v>
      </c>
      <c r="B9" s="240"/>
      <c r="C9" s="183" t="s">
        <v>70</v>
      </c>
      <c r="D9" s="184"/>
      <c r="E9" s="184"/>
      <c r="F9" s="184"/>
      <c r="G9" s="184"/>
      <c r="H9" s="185"/>
      <c r="I9" s="186" t="s">
        <v>65</v>
      </c>
      <c r="J9" s="194"/>
      <c r="K9" s="186" t="s">
        <v>146</v>
      </c>
      <c r="L9" s="187"/>
      <c r="M9" s="194"/>
      <c r="N9" s="186" t="s">
        <v>146</v>
      </c>
      <c r="O9" s="187"/>
      <c r="P9" s="194"/>
      <c r="Q9" s="186" t="s">
        <v>146</v>
      </c>
      <c r="R9" s="187"/>
      <c r="S9" s="194"/>
      <c r="T9" s="186" t="s">
        <v>158</v>
      </c>
      <c r="U9" s="187"/>
      <c r="V9" s="194"/>
      <c r="W9" s="186" t="s">
        <v>158</v>
      </c>
      <c r="X9" s="187"/>
      <c r="Y9" s="194"/>
    </row>
    <row r="10" spans="1:25" ht="17.100000000000001" customHeight="1">
      <c r="A10" s="239">
        <v>14</v>
      </c>
      <c r="B10" s="240"/>
      <c r="C10" s="183" t="s">
        <v>20</v>
      </c>
      <c r="D10" s="184"/>
      <c r="E10" s="184"/>
      <c r="F10" s="184"/>
      <c r="G10" s="184"/>
      <c r="H10" s="185"/>
      <c r="I10" s="186"/>
      <c r="J10" s="194"/>
      <c r="K10" s="186" t="s">
        <v>146</v>
      </c>
      <c r="L10" s="187"/>
      <c r="M10" s="194"/>
      <c r="N10" s="186" t="s">
        <v>146</v>
      </c>
      <c r="O10" s="187"/>
      <c r="P10" s="194"/>
      <c r="Q10" s="186" t="s">
        <v>146</v>
      </c>
      <c r="R10" s="187"/>
      <c r="S10" s="194"/>
      <c r="T10" s="186"/>
      <c r="U10" s="187"/>
      <c r="V10" s="194"/>
      <c r="W10" s="186"/>
      <c r="X10" s="187"/>
      <c r="Y10" s="194"/>
    </row>
    <row r="11" spans="1:25" ht="17.100000000000001" customHeight="1">
      <c r="A11" s="241">
        <v>14.1</v>
      </c>
      <c r="B11" s="242"/>
      <c r="C11" s="183" t="s">
        <v>71</v>
      </c>
      <c r="D11" s="184"/>
      <c r="E11" s="184"/>
      <c r="F11" s="184"/>
      <c r="G11" s="184"/>
      <c r="H11" s="185"/>
      <c r="I11" s="186"/>
      <c r="J11" s="194"/>
      <c r="K11" s="186" t="s">
        <v>146</v>
      </c>
      <c r="L11" s="187"/>
      <c r="M11" s="194"/>
      <c r="N11" s="186" t="s">
        <v>146</v>
      </c>
      <c r="O11" s="187"/>
      <c r="P11" s="194"/>
      <c r="Q11" s="186" t="s">
        <v>146</v>
      </c>
      <c r="R11" s="187"/>
      <c r="S11" s="194"/>
      <c r="T11" s="186"/>
      <c r="U11" s="187"/>
      <c r="V11" s="194"/>
      <c r="W11" s="186"/>
      <c r="X11" s="187"/>
      <c r="Y11" s="194"/>
    </row>
    <row r="12" spans="1:25" ht="17.25" customHeight="1">
      <c r="A12" s="251">
        <v>41640</v>
      </c>
      <c r="B12" s="252"/>
      <c r="C12" s="195" t="s">
        <v>72</v>
      </c>
      <c r="D12" s="197"/>
      <c r="E12" s="183" t="s">
        <v>73</v>
      </c>
      <c r="F12" s="184"/>
      <c r="G12" s="184"/>
      <c r="H12" s="185"/>
      <c r="I12" s="186" t="s">
        <v>22</v>
      </c>
      <c r="J12" s="194"/>
      <c r="K12" s="186" t="s">
        <v>146</v>
      </c>
      <c r="L12" s="187"/>
      <c r="M12" s="194"/>
      <c r="N12" s="186" t="s">
        <v>146</v>
      </c>
      <c r="O12" s="187"/>
      <c r="P12" s="194"/>
      <c r="Q12" s="186" t="s">
        <v>146</v>
      </c>
      <c r="R12" s="187"/>
      <c r="S12" s="194"/>
      <c r="T12" s="207">
        <v>902468.22199999995</v>
      </c>
      <c r="U12" s="208"/>
      <c r="V12" s="209"/>
      <c r="W12" s="207">
        <v>1631461.71</v>
      </c>
      <c r="X12" s="208"/>
      <c r="Y12" s="209"/>
    </row>
    <row r="13" spans="1:25" ht="15.75" customHeight="1">
      <c r="A13" s="253"/>
      <c r="B13" s="254"/>
      <c r="C13" s="255"/>
      <c r="D13" s="256"/>
      <c r="E13" s="183" t="s">
        <v>74</v>
      </c>
      <c r="F13" s="184"/>
      <c r="G13" s="184"/>
      <c r="H13" s="185"/>
      <c r="I13" s="186" t="s">
        <v>22</v>
      </c>
      <c r="J13" s="194"/>
      <c r="K13" s="186" t="s">
        <v>146</v>
      </c>
      <c r="L13" s="187"/>
      <c r="M13" s="194"/>
      <c r="N13" s="186" t="s">
        <v>146</v>
      </c>
      <c r="O13" s="187"/>
      <c r="P13" s="194"/>
      <c r="Q13" s="186" t="s">
        <v>146</v>
      </c>
      <c r="R13" s="187"/>
      <c r="S13" s="194"/>
      <c r="T13" s="186" t="s">
        <v>146</v>
      </c>
      <c r="U13" s="187"/>
      <c r="V13" s="194"/>
      <c r="W13" s="186" t="s">
        <v>146</v>
      </c>
      <c r="X13" s="187"/>
      <c r="Y13" s="194"/>
    </row>
    <row r="14" spans="1:25" ht="17.100000000000001" customHeight="1">
      <c r="A14" s="257">
        <v>41641</v>
      </c>
      <c r="B14" s="258"/>
      <c r="C14" s="183" t="s">
        <v>75</v>
      </c>
      <c r="D14" s="184"/>
      <c r="E14" s="184"/>
      <c r="F14" s="184"/>
      <c r="G14" s="184"/>
      <c r="H14" s="185"/>
      <c r="I14" s="186" t="s">
        <v>22</v>
      </c>
      <c r="J14" s="194"/>
      <c r="K14" s="186" t="s">
        <v>146</v>
      </c>
      <c r="L14" s="187"/>
      <c r="M14" s="194"/>
      <c r="N14" s="186" t="s">
        <v>146</v>
      </c>
      <c r="O14" s="187"/>
      <c r="P14" s="194"/>
      <c r="Q14" s="186" t="s">
        <v>146</v>
      </c>
      <c r="R14" s="187"/>
      <c r="S14" s="194"/>
      <c r="T14" s="186" t="s">
        <v>146</v>
      </c>
      <c r="U14" s="187"/>
      <c r="V14" s="194"/>
      <c r="W14" s="186" t="s">
        <v>146</v>
      </c>
      <c r="X14" s="187"/>
      <c r="Y14" s="194"/>
    </row>
    <row r="15" spans="1:25" ht="17.100000000000001" customHeight="1">
      <c r="A15" s="257">
        <v>41642</v>
      </c>
      <c r="B15" s="258"/>
      <c r="C15" s="183" t="s">
        <v>76</v>
      </c>
      <c r="D15" s="184"/>
      <c r="E15" s="184"/>
      <c r="F15" s="184"/>
      <c r="G15" s="184"/>
      <c r="H15" s="185"/>
      <c r="I15" s="186" t="s">
        <v>22</v>
      </c>
      <c r="J15" s="194"/>
      <c r="K15" s="186" t="s">
        <v>146</v>
      </c>
      <c r="L15" s="187"/>
      <c r="M15" s="194"/>
      <c r="N15" s="186" t="s">
        <v>146</v>
      </c>
      <c r="O15" s="187"/>
      <c r="P15" s="194"/>
      <c r="Q15" s="186" t="s">
        <v>146</v>
      </c>
      <c r="R15" s="187"/>
      <c r="S15" s="194"/>
      <c r="T15" s="186" t="s">
        <v>146</v>
      </c>
      <c r="U15" s="187"/>
      <c r="V15" s="194"/>
      <c r="W15" s="186" t="s">
        <v>146</v>
      </c>
      <c r="X15" s="187"/>
      <c r="Y15" s="194"/>
    </row>
    <row r="16" spans="1:25" ht="17.100000000000001" customHeight="1">
      <c r="A16" s="241">
        <v>14.2</v>
      </c>
      <c r="B16" s="242"/>
      <c r="C16" s="183" t="s">
        <v>77</v>
      </c>
      <c r="D16" s="184"/>
      <c r="E16" s="184"/>
      <c r="F16" s="184"/>
      <c r="G16" s="184"/>
      <c r="H16" s="185"/>
      <c r="I16" s="186"/>
      <c r="J16" s="194"/>
      <c r="K16" s="186" t="s">
        <v>146</v>
      </c>
      <c r="L16" s="187"/>
      <c r="M16" s="194"/>
      <c r="N16" s="186" t="s">
        <v>146</v>
      </c>
      <c r="O16" s="187"/>
      <c r="P16" s="194"/>
      <c r="Q16" s="186" t="s">
        <v>146</v>
      </c>
      <c r="R16" s="187"/>
      <c r="S16" s="194"/>
      <c r="T16" s="183"/>
      <c r="U16" s="184"/>
      <c r="V16" s="185"/>
      <c r="W16" s="183"/>
      <c r="X16" s="184"/>
      <c r="Y16" s="185"/>
    </row>
    <row r="17" spans="1:28" ht="18" customHeight="1">
      <c r="A17" s="251">
        <v>41671</v>
      </c>
      <c r="B17" s="252"/>
      <c r="C17" s="195" t="s">
        <v>78</v>
      </c>
      <c r="D17" s="196"/>
      <c r="E17" s="197"/>
      <c r="F17" s="183" t="s">
        <v>79</v>
      </c>
      <c r="G17" s="184"/>
      <c r="H17" s="185"/>
      <c r="I17" s="186" t="s">
        <v>80</v>
      </c>
      <c r="J17" s="194"/>
      <c r="K17" s="186" t="s">
        <v>146</v>
      </c>
      <c r="L17" s="187"/>
      <c r="M17" s="194"/>
      <c r="N17" s="186" t="s">
        <v>146</v>
      </c>
      <c r="O17" s="187"/>
      <c r="P17" s="194"/>
      <c r="Q17" s="186" t="s">
        <v>146</v>
      </c>
      <c r="R17" s="187"/>
      <c r="S17" s="194"/>
      <c r="T17" s="186" t="s">
        <v>146</v>
      </c>
      <c r="U17" s="187"/>
      <c r="V17" s="194"/>
      <c r="W17" s="186" t="s">
        <v>146</v>
      </c>
      <c r="X17" s="187"/>
      <c r="Y17" s="194"/>
    </row>
    <row r="18" spans="1:28" ht="18" customHeight="1">
      <c r="A18" s="259"/>
      <c r="B18" s="260"/>
      <c r="C18" s="262"/>
      <c r="D18" s="226"/>
      <c r="E18" s="263"/>
      <c r="F18" s="183" t="s">
        <v>81</v>
      </c>
      <c r="G18" s="184"/>
      <c r="H18" s="185"/>
      <c r="I18" s="186" t="s">
        <v>80</v>
      </c>
      <c r="J18" s="194"/>
      <c r="K18" s="186" t="s">
        <v>146</v>
      </c>
      <c r="L18" s="187"/>
      <c r="M18" s="194"/>
      <c r="N18" s="186" t="s">
        <v>146</v>
      </c>
      <c r="O18" s="187"/>
      <c r="P18" s="194"/>
      <c r="Q18" s="186" t="s">
        <v>146</v>
      </c>
      <c r="R18" s="187"/>
      <c r="S18" s="194"/>
      <c r="T18" s="186">
        <v>2632</v>
      </c>
      <c r="U18" s="187"/>
      <c r="V18" s="194"/>
      <c r="W18" s="186">
        <v>2643</v>
      </c>
      <c r="X18" s="187"/>
      <c r="Y18" s="194"/>
    </row>
    <row r="19" spans="1:28" ht="18" customHeight="1">
      <c r="A19" s="253"/>
      <c r="B19" s="254"/>
      <c r="C19" s="255"/>
      <c r="D19" s="261"/>
      <c r="E19" s="256"/>
      <c r="F19" s="183" t="s">
        <v>82</v>
      </c>
      <c r="G19" s="184"/>
      <c r="H19" s="185"/>
      <c r="I19" s="186" t="s">
        <v>80</v>
      </c>
      <c r="J19" s="194"/>
      <c r="K19" s="186" t="s">
        <v>146</v>
      </c>
      <c r="L19" s="187"/>
      <c r="M19" s="194"/>
      <c r="N19" s="186" t="s">
        <v>146</v>
      </c>
      <c r="O19" s="187"/>
      <c r="P19" s="194"/>
      <c r="Q19" s="186" t="s">
        <v>146</v>
      </c>
      <c r="R19" s="187"/>
      <c r="S19" s="194"/>
      <c r="T19" s="186" t="s">
        <v>146</v>
      </c>
      <c r="U19" s="187"/>
      <c r="V19" s="194"/>
      <c r="W19" s="186" t="s">
        <v>146</v>
      </c>
      <c r="X19" s="187"/>
      <c r="Y19" s="194"/>
    </row>
    <row r="20" spans="1:28" ht="15.95" customHeight="1">
      <c r="A20" s="251">
        <v>41672</v>
      </c>
      <c r="B20" s="252"/>
      <c r="C20" s="195" t="s">
        <v>83</v>
      </c>
      <c r="D20" s="196"/>
      <c r="E20" s="197"/>
      <c r="F20" s="183" t="s">
        <v>79</v>
      </c>
      <c r="G20" s="184"/>
      <c r="H20" s="185"/>
      <c r="I20" s="186" t="s">
        <v>80</v>
      </c>
      <c r="J20" s="194"/>
      <c r="K20" s="186" t="s">
        <v>146</v>
      </c>
      <c r="L20" s="187"/>
      <c r="M20" s="194"/>
      <c r="N20" s="186" t="s">
        <v>146</v>
      </c>
      <c r="O20" s="187"/>
      <c r="P20" s="194"/>
      <c r="Q20" s="186" t="s">
        <v>146</v>
      </c>
      <c r="R20" s="187"/>
      <c r="S20" s="194"/>
      <c r="T20" s="186" t="s">
        <v>146</v>
      </c>
      <c r="U20" s="187"/>
      <c r="V20" s="194"/>
      <c r="W20" s="186" t="s">
        <v>146</v>
      </c>
      <c r="X20" s="187"/>
      <c r="Y20" s="194"/>
    </row>
    <row r="21" spans="1:28" ht="18.95" customHeight="1">
      <c r="A21" s="253"/>
      <c r="B21" s="254"/>
      <c r="C21" s="255"/>
      <c r="D21" s="261"/>
      <c r="E21" s="256"/>
      <c r="F21" s="183" t="s">
        <v>81</v>
      </c>
      <c r="G21" s="184"/>
      <c r="H21" s="185"/>
      <c r="I21" s="186" t="s">
        <v>80</v>
      </c>
      <c r="J21" s="194"/>
      <c r="K21" s="186" t="s">
        <v>146</v>
      </c>
      <c r="L21" s="187"/>
      <c r="M21" s="194"/>
      <c r="N21" s="186" t="s">
        <v>146</v>
      </c>
      <c r="O21" s="187"/>
      <c r="P21" s="194"/>
      <c r="Q21" s="186" t="s">
        <v>146</v>
      </c>
      <c r="R21" s="187"/>
      <c r="S21" s="194"/>
      <c r="T21" s="186" t="s">
        <v>146</v>
      </c>
      <c r="U21" s="187"/>
      <c r="V21" s="194"/>
      <c r="W21" s="186" t="s">
        <v>146</v>
      </c>
      <c r="X21" s="187"/>
      <c r="Y21" s="194"/>
    </row>
    <row r="22" spans="1:28" ht="18" customHeight="1">
      <c r="A22" s="251">
        <v>41673</v>
      </c>
      <c r="B22" s="252"/>
      <c r="C22" s="195" t="s">
        <v>84</v>
      </c>
      <c r="D22" s="196"/>
      <c r="E22" s="197"/>
      <c r="F22" s="183" t="s">
        <v>79</v>
      </c>
      <c r="G22" s="184"/>
      <c r="H22" s="185"/>
      <c r="I22" s="186" t="s">
        <v>80</v>
      </c>
      <c r="J22" s="194"/>
      <c r="K22" s="186" t="s">
        <v>146</v>
      </c>
      <c r="L22" s="187"/>
      <c r="M22" s="194"/>
      <c r="N22" s="186" t="s">
        <v>146</v>
      </c>
      <c r="O22" s="187"/>
      <c r="P22" s="194"/>
      <c r="Q22" s="186" t="s">
        <v>146</v>
      </c>
      <c r="R22" s="187"/>
      <c r="S22" s="194"/>
      <c r="T22" s="186" t="s">
        <v>146</v>
      </c>
      <c r="U22" s="187"/>
      <c r="V22" s="194"/>
      <c r="W22" s="186" t="s">
        <v>146</v>
      </c>
      <c r="X22" s="187"/>
      <c r="Y22" s="194"/>
    </row>
    <row r="23" spans="1:28" ht="15" customHeight="1">
      <c r="A23" s="253"/>
      <c r="B23" s="254"/>
      <c r="C23" s="255"/>
      <c r="D23" s="261"/>
      <c r="E23" s="256"/>
      <c r="F23" s="183" t="s">
        <v>81</v>
      </c>
      <c r="G23" s="184"/>
      <c r="H23" s="185"/>
      <c r="I23" s="186" t="s">
        <v>80</v>
      </c>
      <c r="J23" s="194"/>
      <c r="K23" s="186" t="s">
        <v>146</v>
      </c>
      <c r="L23" s="187"/>
      <c r="M23" s="194"/>
      <c r="N23" s="186" t="s">
        <v>146</v>
      </c>
      <c r="O23" s="187"/>
      <c r="P23" s="194"/>
      <c r="Q23" s="186" t="s">
        <v>146</v>
      </c>
      <c r="R23" s="187"/>
      <c r="S23" s="194"/>
      <c r="T23" s="186" t="s">
        <v>146</v>
      </c>
      <c r="U23" s="187"/>
      <c r="V23" s="194"/>
      <c r="W23" s="186" t="s">
        <v>146</v>
      </c>
      <c r="X23" s="187"/>
      <c r="Y23" s="194"/>
    </row>
    <row r="24" spans="1:28" ht="33" customHeight="1">
      <c r="A24" s="257">
        <v>41674</v>
      </c>
      <c r="B24" s="258"/>
      <c r="C24" s="183" t="s">
        <v>85</v>
      </c>
      <c r="D24" s="184"/>
      <c r="E24" s="184"/>
      <c r="F24" s="184"/>
      <c r="G24" s="184"/>
      <c r="H24" s="185"/>
      <c r="I24" s="186" t="s">
        <v>86</v>
      </c>
      <c r="J24" s="194"/>
      <c r="K24" s="186" t="s">
        <v>146</v>
      </c>
      <c r="L24" s="187"/>
      <c r="M24" s="194"/>
      <c r="N24" s="186" t="s">
        <v>146</v>
      </c>
      <c r="O24" s="187"/>
      <c r="P24" s="194"/>
      <c r="Q24" s="186" t="s">
        <v>146</v>
      </c>
      <c r="R24" s="187"/>
      <c r="S24" s="194"/>
      <c r="T24" s="186" t="s">
        <v>146</v>
      </c>
      <c r="U24" s="187"/>
      <c r="V24" s="194"/>
      <c r="W24" s="186" t="s">
        <v>146</v>
      </c>
      <c r="X24" s="187"/>
      <c r="Y24" s="194"/>
    </row>
    <row r="25" spans="1:28" ht="31.5" customHeight="1">
      <c r="A25" s="257">
        <v>41675</v>
      </c>
      <c r="B25" s="258"/>
      <c r="C25" s="202" t="s">
        <v>87</v>
      </c>
      <c r="D25" s="200"/>
      <c r="E25" s="200"/>
      <c r="F25" s="200"/>
      <c r="G25" s="200"/>
      <c r="H25" s="201"/>
      <c r="I25" s="186" t="s">
        <v>86</v>
      </c>
      <c r="J25" s="194"/>
      <c r="K25" s="186" t="s">
        <v>146</v>
      </c>
      <c r="L25" s="187"/>
      <c r="M25" s="194"/>
      <c r="N25" s="186" t="s">
        <v>146</v>
      </c>
      <c r="O25" s="187"/>
      <c r="P25" s="194"/>
      <c r="Q25" s="186" t="s">
        <v>146</v>
      </c>
      <c r="R25" s="187"/>
      <c r="S25" s="194"/>
      <c r="T25" s="186">
        <v>2632</v>
      </c>
      <c r="U25" s="187"/>
      <c r="V25" s="194"/>
      <c r="W25" s="186">
        <v>2643</v>
      </c>
      <c r="X25" s="187"/>
      <c r="Y25" s="194"/>
    </row>
    <row r="26" spans="1:28" ht="31.5" customHeight="1">
      <c r="A26" s="257">
        <v>41676</v>
      </c>
      <c r="B26" s="258"/>
      <c r="C26" s="202" t="s">
        <v>88</v>
      </c>
      <c r="D26" s="200"/>
      <c r="E26" s="200"/>
      <c r="F26" s="200"/>
      <c r="G26" s="200"/>
      <c r="H26" s="201"/>
      <c r="I26" s="186" t="s">
        <v>86</v>
      </c>
      <c r="J26" s="194"/>
      <c r="K26" s="186" t="s">
        <v>146</v>
      </c>
      <c r="L26" s="187"/>
      <c r="M26" s="194"/>
      <c r="N26" s="186" t="s">
        <v>146</v>
      </c>
      <c r="O26" s="187"/>
      <c r="P26" s="194"/>
      <c r="Q26" s="186" t="s">
        <v>146</v>
      </c>
      <c r="R26" s="187"/>
      <c r="S26" s="194"/>
      <c r="T26" s="186" t="s">
        <v>146</v>
      </c>
      <c r="U26" s="187"/>
      <c r="V26" s="194"/>
      <c r="W26" s="186" t="s">
        <v>146</v>
      </c>
      <c r="X26" s="187"/>
      <c r="Y26" s="194"/>
    </row>
    <row r="27" spans="1:28" ht="21" customHeight="1">
      <c r="A27" s="241">
        <v>14.3</v>
      </c>
      <c r="B27" s="242"/>
      <c r="C27" s="183" t="s">
        <v>89</v>
      </c>
      <c r="D27" s="184"/>
      <c r="E27" s="184"/>
      <c r="F27" s="184"/>
      <c r="G27" s="184"/>
      <c r="H27" s="185"/>
      <c r="I27" s="186"/>
      <c r="J27" s="194"/>
      <c r="K27" s="186" t="s">
        <v>146</v>
      </c>
      <c r="L27" s="187"/>
      <c r="M27" s="194"/>
      <c r="N27" s="186" t="s">
        <v>146</v>
      </c>
      <c r="O27" s="187"/>
      <c r="P27" s="194"/>
      <c r="Q27" s="186" t="s">
        <v>146</v>
      </c>
      <c r="R27" s="187"/>
      <c r="S27" s="194"/>
      <c r="T27" s="183"/>
      <c r="U27" s="184"/>
      <c r="V27" s="185"/>
      <c r="W27" s="183"/>
      <c r="X27" s="184"/>
      <c r="Y27" s="185"/>
    </row>
    <row r="28" spans="1:28" ht="32.25" customHeight="1">
      <c r="A28" s="257">
        <v>41699</v>
      </c>
      <c r="B28" s="258"/>
      <c r="C28" s="183" t="s">
        <v>90</v>
      </c>
      <c r="D28" s="184"/>
      <c r="E28" s="184"/>
      <c r="F28" s="184"/>
      <c r="G28" s="184"/>
      <c r="H28" s="185"/>
      <c r="I28" s="186" t="s">
        <v>91</v>
      </c>
      <c r="J28" s="194"/>
      <c r="K28" s="186" t="s">
        <v>146</v>
      </c>
      <c r="L28" s="187"/>
      <c r="M28" s="194"/>
      <c r="N28" s="186" t="s">
        <v>146</v>
      </c>
      <c r="O28" s="187"/>
      <c r="P28" s="194"/>
      <c r="Q28" s="186" t="s">
        <v>146</v>
      </c>
      <c r="R28" s="187"/>
      <c r="S28" s="194"/>
      <c r="T28" s="264">
        <v>2305.17</v>
      </c>
      <c r="U28" s="265"/>
      <c r="V28" s="266"/>
      <c r="W28" s="264">
        <v>2606.17</v>
      </c>
      <c r="X28" s="265"/>
      <c r="Y28" s="266"/>
      <c r="AA28" s="70">
        <v>2305.17</v>
      </c>
      <c r="AB28" s="70">
        <v>2606.17</v>
      </c>
    </row>
    <row r="29" spans="1:28" ht="33.75" customHeight="1">
      <c r="A29" s="257">
        <v>41700</v>
      </c>
      <c r="B29" s="258"/>
      <c r="C29" s="183" t="s">
        <v>92</v>
      </c>
      <c r="D29" s="184"/>
      <c r="E29" s="184"/>
      <c r="F29" s="184"/>
      <c r="G29" s="184"/>
      <c r="H29" s="185"/>
      <c r="I29" s="186" t="s">
        <v>91</v>
      </c>
      <c r="J29" s="194"/>
      <c r="K29" s="186" t="s">
        <v>146</v>
      </c>
      <c r="L29" s="187"/>
      <c r="M29" s="194"/>
      <c r="N29" s="186" t="s">
        <v>146</v>
      </c>
      <c r="O29" s="187"/>
      <c r="P29" s="194"/>
      <c r="Q29" s="186" t="s">
        <v>146</v>
      </c>
      <c r="R29" s="187"/>
      <c r="S29" s="194"/>
      <c r="T29" s="186" t="s">
        <v>146</v>
      </c>
      <c r="U29" s="187"/>
      <c r="V29" s="194"/>
      <c r="W29" s="186" t="s">
        <v>146</v>
      </c>
      <c r="X29" s="187"/>
      <c r="Y29" s="194"/>
    </row>
    <row r="30" spans="1:28" ht="33.75" customHeight="1">
      <c r="A30" s="257">
        <v>41701</v>
      </c>
      <c r="B30" s="258"/>
      <c r="C30" s="183" t="s">
        <v>93</v>
      </c>
      <c r="D30" s="184"/>
      <c r="E30" s="184"/>
      <c r="F30" s="184"/>
      <c r="G30" s="184"/>
      <c r="H30" s="185"/>
      <c r="I30" s="186" t="s">
        <v>91</v>
      </c>
      <c r="J30" s="194"/>
      <c r="K30" s="186" t="s">
        <v>146</v>
      </c>
      <c r="L30" s="187"/>
      <c r="M30" s="194"/>
      <c r="N30" s="186" t="s">
        <v>146</v>
      </c>
      <c r="O30" s="187"/>
      <c r="P30" s="194"/>
      <c r="Q30" s="186" t="s">
        <v>146</v>
      </c>
      <c r="R30" s="187"/>
      <c r="S30" s="194"/>
      <c r="T30" s="186" t="s">
        <v>146</v>
      </c>
      <c r="U30" s="187"/>
      <c r="V30" s="194"/>
      <c r="W30" s="186" t="s">
        <v>146</v>
      </c>
      <c r="X30" s="187"/>
      <c r="Y30" s="194"/>
    </row>
    <row r="31" spans="1:28" ht="30.75" customHeight="1">
      <c r="A31" s="257">
        <v>41702</v>
      </c>
      <c r="B31" s="258"/>
      <c r="C31" s="183" t="s">
        <v>94</v>
      </c>
      <c r="D31" s="184"/>
      <c r="E31" s="184"/>
      <c r="F31" s="184"/>
      <c r="G31" s="184"/>
      <c r="H31" s="185"/>
      <c r="I31" s="186" t="s">
        <v>91</v>
      </c>
      <c r="J31" s="194"/>
      <c r="K31" s="186" t="s">
        <v>146</v>
      </c>
      <c r="L31" s="187"/>
      <c r="M31" s="194"/>
      <c r="N31" s="186" t="s">
        <v>146</v>
      </c>
      <c r="O31" s="187"/>
      <c r="P31" s="194"/>
      <c r="Q31" s="186" t="s">
        <v>146</v>
      </c>
      <c r="R31" s="187"/>
      <c r="S31" s="194"/>
      <c r="T31" s="264">
        <v>2305.17</v>
      </c>
      <c r="U31" s="265"/>
      <c r="V31" s="266"/>
      <c r="W31" s="264">
        <v>2606.17</v>
      </c>
      <c r="X31" s="265"/>
      <c r="Y31" s="266"/>
    </row>
    <row r="32" spans="1:28" ht="69.75" customHeight="1">
      <c r="A32" s="241">
        <v>14.4</v>
      </c>
      <c r="B32" s="242"/>
      <c r="C32" s="183" t="s">
        <v>95</v>
      </c>
      <c r="D32" s="184"/>
      <c r="E32" s="184"/>
      <c r="F32" s="184"/>
      <c r="G32" s="184"/>
      <c r="H32" s="185"/>
      <c r="I32" s="269" t="s">
        <v>206</v>
      </c>
      <c r="J32" s="268"/>
      <c r="K32" s="186" t="s">
        <v>146</v>
      </c>
      <c r="L32" s="187"/>
      <c r="M32" s="194"/>
      <c r="N32" s="186" t="s">
        <v>146</v>
      </c>
      <c r="O32" s="187"/>
      <c r="P32" s="194"/>
      <c r="Q32" s="186" t="s">
        <v>146</v>
      </c>
      <c r="R32" s="187"/>
      <c r="S32" s="194"/>
      <c r="T32" s="183"/>
      <c r="U32" s="184"/>
      <c r="V32" s="185"/>
      <c r="W32" s="183"/>
      <c r="X32" s="184"/>
      <c r="Y32" s="185"/>
    </row>
    <row r="33" spans="1:25" ht="48" customHeight="1">
      <c r="A33" s="257">
        <v>41730</v>
      </c>
      <c r="B33" s="258"/>
      <c r="C33" s="183" t="s">
        <v>96</v>
      </c>
      <c r="D33" s="184"/>
      <c r="E33" s="184"/>
      <c r="F33" s="184"/>
      <c r="G33" s="184"/>
      <c r="H33" s="185"/>
      <c r="I33" s="267" t="s">
        <v>207</v>
      </c>
      <c r="J33" s="268"/>
      <c r="K33" s="186" t="s">
        <v>146</v>
      </c>
      <c r="L33" s="187"/>
      <c r="M33" s="194"/>
      <c r="N33" s="186" t="s">
        <v>146</v>
      </c>
      <c r="O33" s="187"/>
      <c r="P33" s="194"/>
      <c r="Q33" s="186" t="s">
        <v>146</v>
      </c>
      <c r="R33" s="187"/>
      <c r="S33" s="194"/>
      <c r="T33" s="186" t="s">
        <v>146</v>
      </c>
      <c r="U33" s="187"/>
      <c r="V33" s="194"/>
      <c r="W33" s="186" t="s">
        <v>146</v>
      </c>
      <c r="X33" s="187"/>
      <c r="Y33" s="194"/>
    </row>
    <row r="34" spans="1:25" ht="32.25" customHeight="1">
      <c r="A34" s="257">
        <v>41731</v>
      </c>
      <c r="B34" s="258"/>
      <c r="C34" s="183" t="s">
        <v>97</v>
      </c>
      <c r="D34" s="184"/>
      <c r="E34" s="184"/>
      <c r="F34" s="184"/>
      <c r="G34" s="184"/>
      <c r="H34" s="185"/>
      <c r="I34" s="186"/>
      <c r="J34" s="194"/>
      <c r="K34" s="186" t="s">
        <v>146</v>
      </c>
      <c r="L34" s="187"/>
      <c r="M34" s="194"/>
      <c r="N34" s="186" t="s">
        <v>146</v>
      </c>
      <c r="O34" s="187"/>
      <c r="P34" s="194"/>
      <c r="Q34" s="186" t="s">
        <v>146</v>
      </c>
      <c r="R34" s="187"/>
      <c r="S34" s="194"/>
      <c r="T34" s="186" t="s">
        <v>146</v>
      </c>
      <c r="U34" s="187"/>
      <c r="V34" s="194"/>
      <c r="W34" s="186" t="s">
        <v>146</v>
      </c>
      <c r="X34" s="187"/>
      <c r="Y34" s="194"/>
    </row>
    <row r="35" spans="1:25" ht="32.25" customHeight="1">
      <c r="A35" s="241">
        <v>14.5</v>
      </c>
      <c r="B35" s="242"/>
      <c r="C35" s="183" t="s">
        <v>98</v>
      </c>
      <c r="D35" s="184"/>
      <c r="E35" s="184"/>
      <c r="F35" s="184"/>
      <c r="G35" s="184"/>
      <c r="H35" s="185"/>
      <c r="I35" s="269" t="s">
        <v>208</v>
      </c>
      <c r="J35" s="268"/>
      <c r="K35" s="186" t="s">
        <v>146</v>
      </c>
      <c r="L35" s="187"/>
      <c r="M35" s="194"/>
      <c r="N35" s="186" t="s">
        <v>146</v>
      </c>
      <c r="O35" s="187"/>
      <c r="P35" s="194"/>
      <c r="Q35" s="186" t="s">
        <v>146</v>
      </c>
      <c r="R35" s="187"/>
      <c r="S35" s="194"/>
      <c r="T35" s="207">
        <v>174346.49041312386</v>
      </c>
      <c r="U35" s="208"/>
      <c r="V35" s="209"/>
      <c r="W35" s="207">
        <v>359373.18038124999</v>
      </c>
      <c r="X35" s="208"/>
      <c r="Y35" s="209"/>
    </row>
    <row r="36" spans="1:25" ht="32.25" customHeight="1">
      <c r="A36" s="241">
        <v>14.5</v>
      </c>
      <c r="B36" s="242"/>
      <c r="C36" s="183" t="s">
        <v>99</v>
      </c>
      <c r="D36" s="184"/>
      <c r="E36" s="184"/>
      <c r="F36" s="184"/>
      <c r="G36" s="184"/>
      <c r="H36" s="185"/>
      <c r="I36" s="186" t="s">
        <v>100</v>
      </c>
      <c r="J36" s="194"/>
      <c r="K36" s="186" t="s">
        <v>146</v>
      </c>
      <c r="L36" s="187"/>
      <c r="M36" s="194"/>
      <c r="N36" s="186" t="s">
        <v>146</v>
      </c>
      <c r="O36" s="187"/>
      <c r="P36" s="194"/>
      <c r="Q36" s="186" t="s">
        <v>146</v>
      </c>
      <c r="R36" s="187"/>
      <c r="S36" s="194"/>
      <c r="T36" s="186" t="s">
        <v>146</v>
      </c>
      <c r="U36" s="187"/>
      <c r="V36" s="194"/>
      <c r="W36" s="186" t="s">
        <v>146</v>
      </c>
      <c r="X36" s="187"/>
      <c r="Y36" s="194"/>
    </row>
    <row r="37" spans="1:25" ht="20.100000000000001" customHeight="1">
      <c r="A37" s="257">
        <v>41760</v>
      </c>
      <c r="B37" s="258"/>
      <c r="C37" s="183" t="s">
        <v>101</v>
      </c>
      <c r="D37" s="184"/>
      <c r="E37" s="184"/>
      <c r="F37" s="184"/>
      <c r="G37" s="184"/>
      <c r="H37" s="185"/>
      <c r="I37" s="186"/>
      <c r="J37" s="194"/>
      <c r="K37" s="186" t="s">
        <v>146</v>
      </c>
      <c r="L37" s="187"/>
      <c r="M37" s="194"/>
      <c r="N37" s="186" t="s">
        <v>146</v>
      </c>
      <c r="O37" s="187"/>
      <c r="P37" s="194"/>
      <c r="Q37" s="186" t="s">
        <v>146</v>
      </c>
      <c r="R37" s="187"/>
      <c r="S37" s="194"/>
      <c r="T37" s="186" t="s">
        <v>146</v>
      </c>
      <c r="U37" s="187"/>
      <c r="V37" s="194"/>
      <c r="W37" s="186" t="s">
        <v>146</v>
      </c>
      <c r="X37" s="187"/>
      <c r="Y37" s="194"/>
    </row>
    <row r="38" spans="1:25" ht="17.100000000000001" customHeight="1">
      <c r="A38" s="186" t="s">
        <v>102</v>
      </c>
      <c r="B38" s="194"/>
      <c r="C38" s="183" t="s">
        <v>103</v>
      </c>
      <c r="D38" s="184"/>
      <c r="E38" s="184"/>
      <c r="F38" s="184"/>
      <c r="G38" s="184"/>
      <c r="H38" s="185"/>
      <c r="I38" s="186"/>
      <c r="J38" s="194"/>
      <c r="K38" s="186" t="s">
        <v>146</v>
      </c>
      <c r="L38" s="187"/>
      <c r="M38" s="194"/>
      <c r="N38" s="186" t="s">
        <v>146</v>
      </c>
      <c r="O38" s="187"/>
      <c r="P38" s="194"/>
      <c r="Q38" s="186" t="s">
        <v>146</v>
      </c>
      <c r="R38" s="187"/>
      <c r="S38" s="194"/>
      <c r="T38" s="186" t="s">
        <v>158</v>
      </c>
      <c r="U38" s="187"/>
      <c r="V38" s="194"/>
      <c r="W38" s="186" t="s">
        <v>158</v>
      </c>
      <c r="X38" s="187"/>
      <c r="Y38" s="194"/>
    </row>
    <row r="39" spans="1:25" ht="31.5" customHeight="1">
      <c r="A39" s="186" t="s">
        <v>104</v>
      </c>
      <c r="B39" s="194"/>
      <c r="C39" s="183" t="s">
        <v>105</v>
      </c>
      <c r="D39" s="184"/>
      <c r="E39" s="184"/>
      <c r="F39" s="184"/>
      <c r="G39" s="184"/>
      <c r="H39" s="185"/>
      <c r="I39" s="186"/>
      <c r="J39" s="194"/>
      <c r="K39" s="186" t="s">
        <v>146</v>
      </c>
      <c r="L39" s="187"/>
      <c r="M39" s="194"/>
      <c r="N39" s="186" t="s">
        <v>146</v>
      </c>
      <c r="O39" s="187"/>
      <c r="P39" s="194"/>
      <c r="Q39" s="186" t="s">
        <v>146</v>
      </c>
      <c r="R39" s="187"/>
      <c r="S39" s="194"/>
      <c r="T39" s="186" t="s">
        <v>146</v>
      </c>
      <c r="U39" s="187"/>
      <c r="V39" s="194"/>
      <c r="W39" s="186" t="s">
        <v>146</v>
      </c>
      <c r="X39" s="187"/>
      <c r="Y39" s="194"/>
    </row>
    <row r="40" spans="1:25" ht="18" customHeight="1">
      <c r="A40" s="186" t="s">
        <v>106</v>
      </c>
      <c r="B40" s="194"/>
      <c r="C40" s="183" t="s">
        <v>107</v>
      </c>
      <c r="D40" s="184"/>
      <c r="E40" s="184"/>
      <c r="F40" s="184"/>
      <c r="G40" s="184"/>
      <c r="H40" s="185"/>
      <c r="I40" s="186"/>
      <c r="J40" s="194"/>
      <c r="K40" s="186" t="s">
        <v>146</v>
      </c>
      <c r="L40" s="187"/>
      <c r="M40" s="194"/>
      <c r="N40" s="186" t="s">
        <v>146</v>
      </c>
      <c r="O40" s="187"/>
      <c r="P40" s="194"/>
      <c r="Q40" s="186" t="s">
        <v>146</v>
      </c>
      <c r="R40" s="187"/>
      <c r="S40" s="194"/>
      <c r="T40" s="186" t="s">
        <v>146</v>
      </c>
      <c r="U40" s="187"/>
      <c r="V40" s="194"/>
      <c r="W40" s="186" t="s">
        <v>146</v>
      </c>
      <c r="X40" s="187"/>
      <c r="Y40" s="194"/>
    </row>
    <row r="41" spans="1:25" ht="19.5" customHeight="1">
      <c r="A41" s="257">
        <v>41761</v>
      </c>
      <c r="B41" s="258"/>
      <c r="C41" s="183" t="s">
        <v>108</v>
      </c>
      <c r="D41" s="184"/>
      <c r="E41" s="184"/>
      <c r="F41" s="184"/>
      <c r="G41" s="184"/>
      <c r="H41" s="185"/>
      <c r="I41" s="186"/>
      <c r="J41" s="194"/>
      <c r="K41" s="186" t="s">
        <v>146</v>
      </c>
      <c r="L41" s="187"/>
      <c r="M41" s="194"/>
      <c r="N41" s="186" t="s">
        <v>146</v>
      </c>
      <c r="O41" s="187"/>
      <c r="P41" s="194"/>
      <c r="Q41" s="186" t="s">
        <v>146</v>
      </c>
      <c r="R41" s="187"/>
      <c r="S41" s="194"/>
      <c r="T41" s="183"/>
      <c r="U41" s="184"/>
      <c r="V41" s="185"/>
      <c r="W41" s="183"/>
      <c r="X41" s="184"/>
      <c r="Y41" s="185"/>
    </row>
    <row r="42" spans="1:25" ht="18" customHeight="1">
      <c r="A42" s="186" t="s">
        <v>109</v>
      </c>
      <c r="B42" s="194"/>
      <c r="C42" s="183" t="s">
        <v>103</v>
      </c>
      <c r="D42" s="184"/>
      <c r="E42" s="184"/>
      <c r="F42" s="184"/>
      <c r="G42" s="184"/>
      <c r="H42" s="185"/>
      <c r="I42" s="186"/>
      <c r="J42" s="194"/>
      <c r="K42" s="186" t="s">
        <v>146</v>
      </c>
      <c r="L42" s="187"/>
      <c r="M42" s="194"/>
      <c r="N42" s="186" t="s">
        <v>146</v>
      </c>
      <c r="O42" s="187"/>
      <c r="P42" s="194"/>
      <c r="Q42" s="186" t="s">
        <v>146</v>
      </c>
      <c r="R42" s="187"/>
      <c r="S42" s="194"/>
      <c r="T42" s="186" t="s">
        <v>146</v>
      </c>
      <c r="U42" s="187"/>
      <c r="V42" s="194"/>
      <c r="W42" s="186" t="s">
        <v>146</v>
      </c>
      <c r="X42" s="187"/>
      <c r="Y42" s="194"/>
    </row>
    <row r="43" spans="1:25" ht="33" customHeight="1">
      <c r="A43" s="186" t="s">
        <v>110</v>
      </c>
      <c r="B43" s="194"/>
      <c r="C43" s="183" t="s">
        <v>105</v>
      </c>
      <c r="D43" s="184"/>
      <c r="E43" s="184"/>
      <c r="F43" s="184"/>
      <c r="G43" s="184"/>
      <c r="H43" s="185"/>
      <c r="I43" s="186"/>
      <c r="J43" s="194"/>
      <c r="K43" s="186" t="s">
        <v>146</v>
      </c>
      <c r="L43" s="187"/>
      <c r="M43" s="194"/>
      <c r="N43" s="186" t="s">
        <v>146</v>
      </c>
      <c r="O43" s="187"/>
      <c r="P43" s="194"/>
      <c r="Q43" s="186" t="s">
        <v>146</v>
      </c>
      <c r="R43" s="187"/>
      <c r="S43" s="194"/>
      <c r="T43" s="186" t="s">
        <v>146</v>
      </c>
      <c r="U43" s="187"/>
      <c r="V43" s="194"/>
      <c r="W43" s="186" t="s">
        <v>146</v>
      </c>
      <c r="X43" s="187"/>
      <c r="Y43" s="194"/>
    </row>
    <row r="44" spans="1:25" ht="15" customHeight="1">
      <c r="A44" s="186" t="s">
        <v>111</v>
      </c>
      <c r="B44" s="194"/>
      <c r="C44" s="183" t="s">
        <v>107</v>
      </c>
      <c r="D44" s="184"/>
      <c r="E44" s="184"/>
      <c r="F44" s="184"/>
      <c r="G44" s="184"/>
      <c r="H44" s="185"/>
      <c r="I44" s="186"/>
      <c r="J44" s="194"/>
      <c r="K44" s="186" t="s">
        <v>146</v>
      </c>
      <c r="L44" s="187"/>
      <c r="M44" s="194"/>
      <c r="N44" s="186" t="s">
        <v>146</v>
      </c>
      <c r="O44" s="187"/>
      <c r="P44" s="194"/>
      <c r="Q44" s="186" t="s">
        <v>146</v>
      </c>
      <c r="R44" s="187"/>
      <c r="S44" s="194"/>
      <c r="T44" s="186" t="s">
        <v>146</v>
      </c>
      <c r="U44" s="187"/>
      <c r="V44" s="194"/>
      <c r="W44" s="186" t="s">
        <v>146</v>
      </c>
      <c r="X44" s="187"/>
      <c r="Y44" s="194"/>
    </row>
    <row r="45" spans="1:25" ht="15" customHeight="1">
      <c r="A45" s="186"/>
      <c r="B45" s="194"/>
      <c r="C45" s="202"/>
      <c r="D45" s="200"/>
      <c r="E45" s="200"/>
      <c r="F45" s="200"/>
      <c r="G45" s="200"/>
      <c r="H45" s="201"/>
      <c r="I45" s="186"/>
      <c r="J45" s="194"/>
      <c r="K45" s="186" t="s">
        <v>146</v>
      </c>
      <c r="L45" s="187"/>
      <c r="M45" s="194"/>
      <c r="N45" s="186" t="s">
        <v>146</v>
      </c>
      <c r="O45" s="187"/>
      <c r="P45" s="194"/>
      <c r="Q45" s="186" t="s">
        <v>146</v>
      </c>
      <c r="R45" s="187"/>
      <c r="S45" s="194"/>
      <c r="T45" s="183"/>
      <c r="U45" s="184"/>
      <c r="V45" s="185"/>
      <c r="W45" s="183"/>
      <c r="X45" s="184"/>
      <c r="Y45" s="185"/>
    </row>
    <row r="46" spans="1:25" ht="46.5" customHeight="1">
      <c r="A46" s="239">
        <v>15</v>
      </c>
      <c r="B46" s="240"/>
      <c r="C46" s="198" t="s">
        <v>160</v>
      </c>
      <c r="D46" s="184"/>
      <c r="E46" s="184"/>
      <c r="F46" s="184"/>
      <c r="G46" s="184"/>
      <c r="H46" s="185"/>
      <c r="I46" s="186"/>
      <c r="J46" s="194"/>
      <c r="K46" s="186" t="s">
        <v>146</v>
      </c>
      <c r="L46" s="187"/>
      <c r="M46" s="194"/>
      <c r="N46" s="186" t="s">
        <v>146</v>
      </c>
      <c r="O46" s="187"/>
      <c r="P46" s="194"/>
      <c r="Q46" s="186" t="s">
        <v>146</v>
      </c>
      <c r="R46" s="187"/>
      <c r="S46" s="194"/>
      <c r="T46" s="183"/>
      <c r="U46" s="184"/>
      <c r="V46" s="185"/>
      <c r="W46" s="183"/>
      <c r="X46" s="184"/>
      <c r="Y46" s="185"/>
    </row>
    <row r="47" spans="1:25" ht="17.100000000000001" customHeight="1">
      <c r="A47" s="241">
        <v>15.1</v>
      </c>
      <c r="B47" s="242"/>
      <c r="C47" s="183" t="s">
        <v>112</v>
      </c>
      <c r="D47" s="184"/>
      <c r="E47" s="184"/>
      <c r="F47" s="184"/>
      <c r="G47" s="184"/>
      <c r="H47" s="185"/>
      <c r="I47" s="203" t="s">
        <v>195</v>
      </c>
      <c r="J47" s="194"/>
      <c r="K47" s="186" t="s">
        <v>146</v>
      </c>
      <c r="L47" s="187"/>
      <c r="M47" s="194"/>
      <c r="N47" s="186" t="s">
        <v>146</v>
      </c>
      <c r="O47" s="187"/>
      <c r="P47" s="194"/>
      <c r="Q47" s="186" t="s">
        <v>146</v>
      </c>
      <c r="R47" s="187"/>
      <c r="S47" s="194"/>
      <c r="T47" s="186">
        <v>6818.3959999999997</v>
      </c>
      <c r="U47" s="187"/>
      <c r="V47" s="194"/>
      <c r="W47" s="186">
        <v>4587.4489999999996</v>
      </c>
      <c r="X47" s="187"/>
      <c r="Y47" s="194"/>
    </row>
    <row r="48" spans="1:25" ht="32.25" customHeight="1">
      <c r="A48" s="241">
        <v>15.2</v>
      </c>
      <c r="B48" s="242"/>
      <c r="C48" s="183" t="s">
        <v>113</v>
      </c>
      <c r="D48" s="184"/>
      <c r="E48" s="184"/>
      <c r="F48" s="184"/>
      <c r="G48" s="184"/>
      <c r="H48" s="185"/>
      <c r="I48" s="203" t="s">
        <v>200</v>
      </c>
      <c r="J48" s="194"/>
      <c r="K48" s="186" t="s">
        <v>146</v>
      </c>
      <c r="L48" s="187"/>
      <c r="M48" s="194"/>
      <c r="N48" s="186" t="s">
        <v>146</v>
      </c>
      <c r="O48" s="187"/>
      <c r="P48" s="194"/>
      <c r="Q48" s="186" t="s">
        <v>146</v>
      </c>
      <c r="R48" s="187"/>
      <c r="S48" s="194"/>
      <c r="T48" s="270">
        <v>10107.065000000001</v>
      </c>
      <c r="U48" s="271"/>
      <c r="V48" s="272"/>
      <c r="W48" s="270">
        <v>10091.8917</v>
      </c>
      <c r="X48" s="271"/>
      <c r="Y48" s="272"/>
    </row>
    <row r="49" spans="1:25" ht="33" customHeight="1">
      <c r="A49" s="241">
        <v>15.3</v>
      </c>
      <c r="B49" s="242"/>
      <c r="C49" s="183" t="s">
        <v>114</v>
      </c>
      <c r="D49" s="184"/>
      <c r="E49" s="184"/>
      <c r="F49" s="184"/>
      <c r="G49" s="184"/>
      <c r="H49" s="185"/>
      <c r="I49" s="203" t="s">
        <v>199</v>
      </c>
      <c r="J49" s="194"/>
      <c r="K49" s="186" t="s">
        <v>146</v>
      </c>
      <c r="L49" s="187"/>
      <c r="M49" s="194"/>
      <c r="N49" s="186" t="s">
        <v>146</v>
      </c>
      <c r="O49" s="187"/>
      <c r="P49" s="194"/>
      <c r="Q49" s="186" t="s">
        <v>146</v>
      </c>
      <c r="R49" s="187"/>
      <c r="S49" s="194"/>
      <c r="T49" s="186">
        <v>23202.668000000001</v>
      </c>
      <c r="U49" s="187"/>
      <c r="V49" s="194"/>
      <c r="W49" s="186">
        <v>26846.804</v>
      </c>
      <c r="X49" s="187"/>
      <c r="Y49" s="194"/>
    </row>
    <row r="50" spans="1:25" ht="17.100000000000001" customHeight="1">
      <c r="A50" s="241">
        <v>15.4</v>
      </c>
      <c r="B50" s="242"/>
      <c r="C50" s="183" t="s">
        <v>115</v>
      </c>
      <c r="D50" s="184"/>
      <c r="E50" s="184"/>
      <c r="F50" s="184"/>
      <c r="G50" s="184"/>
      <c r="H50" s="185"/>
      <c r="I50" s="203" t="s">
        <v>195</v>
      </c>
      <c r="J50" s="194"/>
      <c r="K50" s="186" t="s">
        <v>146</v>
      </c>
      <c r="L50" s="187"/>
      <c r="M50" s="194"/>
      <c r="N50" s="186" t="s">
        <v>146</v>
      </c>
      <c r="O50" s="187"/>
      <c r="P50" s="194"/>
      <c r="Q50" s="186" t="s">
        <v>146</v>
      </c>
      <c r="R50" s="187"/>
      <c r="S50" s="194"/>
      <c r="T50" s="186">
        <v>771.21100000000001</v>
      </c>
      <c r="U50" s="187"/>
      <c r="V50" s="194"/>
      <c r="W50" s="186">
        <v>860.49</v>
      </c>
      <c r="X50" s="187"/>
      <c r="Y50" s="194"/>
    </row>
    <row r="51" spans="1:25" ht="21.75" customHeight="1">
      <c r="A51" s="239" t="s">
        <v>159</v>
      </c>
      <c r="B51" s="240"/>
      <c r="C51" s="243" t="s">
        <v>161</v>
      </c>
      <c r="D51" s="184"/>
      <c r="E51" s="184"/>
      <c r="F51" s="184"/>
      <c r="G51" s="184"/>
      <c r="H51" s="185"/>
      <c r="I51" s="22"/>
      <c r="J51" s="21"/>
      <c r="K51" s="10"/>
      <c r="L51" s="11"/>
      <c r="M51" s="12"/>
      <c r="N51" s="10"/>
      <c r="O51" s="11"/>
      <c r="P51" s="12"/>
      <c r="Q51" s="10"/>
      <c r="R51" s="11"/>
      <c r="S51" s="12"/>
      <c r="T51" s="7"/>
      <c r="U51" s="8"/>
      <c r="V51" s="9"/>
      <c r="W51" s="186"/>
      <c r="X51" s="187"/>
      <c r="Y51" s="194"/>
    </row>
    <row r="52" spans="1:25" ht="17.100000000000001" customHeight="1">
      <c r="A52" s="241">
        <v>15.1</v>
      </c>
      <c r="B52" s="242"/>
      <c r="C52" s="183" t="s">
        <v>112</v>
      </c>
      <c r="D52" s="184"/>
      <c r="E52" s="184"/>
      <c r="F52" s="184"/>
      <c r="G52" s="184"/>
      <c r="H52" s="185"/>
      <c r="I52" s="203" t="s">
        <v>195</v>
      </c>
      <c r="J52" s="194"/>
      <c r="K52" s="186" t="s">
        <v>146</v>
      </c>
      <c r="L52" s="187"/>
      <c r="M52" s="194"/>
      <c r="N52" s="186" t="s">
        <v>146</v>
      </c>
      <c r="O52" s="187"/>
      <c r="P52" s="194"/>
      <c r="Q52" s="186" t="s">
        <v>146</v>
      </c>
      <c r="R52" s="187"/>
      <c r="S52" s="194"/>
      <c r="T52" s="186">
        <v>801.755</v>
      </c>
      <c r="U52" s="187"/>
      <c r="V52" s="194"/>
      <c r="W52" s="186">
        <v>570.53700000000003</v>
      </c>
      <c r="X52" s="187"/>
      <c r="Y52" s="194"/>
    </row>
    <row r="53" spans="1:25" ht="31.5" customHeight="1">
      <c r="A53" s="241">
        <v>15.2</v>
      </c>
      <c r="B53" s="242"/>
      <c r="C53" s="183" t="s">
        <v>113</v>
      </c>
      <c r="D53" s="184"/>
      <c r="E53" s="184"/>
      <c r="F53" s="184"/>
      <c r="G53" s="184"/>
      <c r="H53" s="185"/>
      <c r="I53" s="203" t="s">
        <v>198</v>
      </c>
      <c r="J53" s="194"/>
      <c r="K53" s="186" t="s">
        <v>146</v>
      </c>
      <c r="L53" s="187"/>
      <c r="M53" s="194"/>
      <c r="N53" s="186" t="s">
        <v>146</v>
      </c>
      <c r="O53" s="187"/>
      <c r="P53" s="194"/>
      <c r="Q53" s="186" t="s">
        <v>146</v>
      </c>
      <c r="R53" s="187"/>
      <c r="S53" s="194"/>
      <c r="T53" s="270">
        <v>10107.065000000001</v>
      </c>
      <c r="U53" s="271"/>
      <c r="V53" s="272"/>
      <c r="W53" s="270">
        <v>10403.2197</v>
      </c>
      <c r="X53" s="271"/>
      <c r="Y53" s="272"/>
    </row>
    <row r="54" spans="1:25" ht="35.25" customHeight="1">
      <c r="A54" s="241">
        <v>15.3</v>
      </c>
      <c r="B54" s="242"/>
      <c r="C54" s="183" t="s">
        <v>114</v>
      </c>
      <c r="D54" s="184"/>
      <c r="E54" s="184"/>
      <c r="F54" s="184"/>
      <c r="G54" s="184"/>
      <c r="H54" s="185"/>
      <c r="I54" s="203" t="s">
        <v>199</v>
      </c>
      <c r="J54" s="194"/>
      <c r="K54" s="186" t="s">
        <v>146</v>
      </c>
      <c r="L54" s="187"/>
      <c r="M54" s="194"/>
      <c r="N54" s="186" t="s">
        <v>146</v>
      </c>
      <c r="O54" s="187"/>
      <c r="P54" s="194"/>
      <c r="Q54" s="186" t="s">
        <v>146</v>
      </c>
      <c r="R54" s="187"/>
      <c r="S54" s="194"/>
      <c r="T54" s="186">
        <v>33184.358999999997</v>
      </c>
      <c r="U54" s="187"/>
      <c r="V54" s="194"/>
      <c r="W54" s="186">
        <v>40782.527999999998</v>
      </c>
      <c r="X54" s="187"/>
      <c r="Y54" s="194"/>
    </row>
    <row r="55" spans="1:25" ht="17.100000000000001" customHeight="1">
      <c r="A55" s="241">
        <v>15.4</v>
      </c>
      <c r="B55" s="242"/>
      <c r="C55" s="183" t="s">
        <v>115</v>
      </c>
      <c r="D55" s="184"/>
      <c r="E55" s="184"/>
      <c r="F55" s="184"/>
      <c r="G55" s="184"/>
      <c r="H55" s="185"/>
      <c r="I55" s="203" t="s">
        <v>195</v>
      </c>
      <c r="J55" s="194"/>
      <c r="K55" s="186" t="s">
        <v>146</v>
      </c>
      <c r="L55" s="187"/>
      <c r="M55" s="194"/>
      <c r="N55" s="186" t="s">
        <v>146</v>
      </c>
      <c r="O55" s="187"/>
      <c r="P55" s="194"/>
      <c r="Q55" s="186" t="s">
        <v>146</v>
      </c>
      <c r="R55" s="187"/>
      <c r="S55" s="194"/>
      <c r="T55" s="186">
        <v>150.09700000000001</v>
      </c>
      <c r="U55" s="187"/>
      <c r="V55" s="194"/>
      <c r="W55" s="186">
        <v>159.94</v>
      </c>
      <c r="X55" s="187"/>
      <c r="Y55" s="194"/>
    </row>
    <row r="56" spans="1:25" ht="33.75" customHeight="1">
      <c r="A56" s="239">
        <v>16</v>
      </c>
      <c r="B56" s="240"/>
      <c r="C56" s="183" t="s">
        <v>116</v>
      </c>
      <c r="D56" s="184"/>
      <c r="E56" s="184"/>
      <c r="F56" s="184"/>
      <c r="G56" s="184"/>
      <c r="H56" s="185"/>
      <c r="I56" s="186"/>
      <c r="J56" s="194"/>
      <c r="K56" s="186" t="s">
        <v>146</v>
      </c>
      <c r="L56" s="187"/>
      <c r="M56" s="194"/>
      <c r="N56" s="186" t="s">
        <v>146</v>
      </c>
      <c r="O56" s="187"/>
      <c r="P56" s="194"/>
      <c r="Q56" s="186" t="s">
        <v>146</v>
      </c>
      <c r="R56" s="187"/>
      <c r="S56" s="194"/>
      <c r="T56" s="183"/>
      <c r="U56" s="184"/>
      <c r="V56" s="185"/>
      <c r="W56" s="183"/>
      <c r="X56" s="184"/>
      <c r="Y56" s="185"/>
    </row>
    <row r="57" spans="1:25" ht="17.100000000000001" customHeight="1">
      <c r="A57" s="241">
        <v>16.100000000000001</v>
      </c>
      <c r="B57" s="242"/>
      <c r="C57" s="183" t="s">
        <v>117</v>
      </c>
      <c r="D57" s="184"/>
      <c r="E57" s="184"/>
      <c r="F57" s="184"/>
      <c r="G57" s="184"/>
      <c r="H57" s="185"/>
      <c r="I57" s="186" t="s">
        <v>118</v>
      </c>
      <c r="J57" s="194"/>
      <c r="K57" s="186" t="s">
        <v>146</v>
      </c>
      <c r="L57" s="187"/>
      <c r="M57" s="194"/>
      <c r="N57" s="186" t="s">
        <v>146</v>
      </c>
      <c r="O57" s="187"/>
      <c r="P57" s="194"/>
      <c r="Q57" s="186" t="s">
        <v>146</v>
      </c>
      <c r="R57" s="187"/>
      <c r="S57" s="194"/>
      <c r="T57" s="186" t="s">
        <v>158</v>
      </c>
      <c r="U57" s="187"/>
      <c r="V57" s="194"/>
      <c r="W57" s="186" t="s">
        <v>162</v>
      </c>
      <c r="X57" s="187"/>
      <c r="Y57" s="194"/>
    </row>
    <row r="58" spans="1:25" ht="17.100000000000001" customHeight="1">
      <c r="A58" s="241">
        <v>16.2</v>
      </c>
      <c r="B58" s="242"/>
      <c r="C58" s="198" t="s">
        <v>184</v>
      </c>
      <c r="D58" s="184"/>
      <c r="E58" s="184"/>
      <c r="F58" s="184"/>
      <c r="G58" s="184"/>
      <c r="H58" s="185"/>
      <c r="I58" s="186" t="s">
        <v>118</v>
      </c>
      <c r="J58" s="194"/>
      <c r="K58" s="186" t="s">
        <v>146</v>
      </c>
      <c r="L58" s="187"/>
      <c r="M58" s="194"/>
      <c r="N58" s="186" t="s">
        <v>146</v>
      </c>
      <c r="O58" s="187"/>
      <c r="P58" s="194"/>
      <c r="Q58" s="186" t="s">
        <v>146</v>
      </c>
      <c r="R58" s="187"/>
      <c r="S58" s="194"/>
      <c r="T58" s="186">
        <v>472.44</v>
      </c>
      <c r="U58" s="187"/>
      <c r="V58" s="194"/>
      <c r="W58" s="186">
        <v>326.16000000000003</v>
      </c>
      <c r="X58" s="187"/>
      <c r="Y58" s="194"/>
    </row>
    <row r="59" spans="1:25" ht="17.100000000000001" customHeight="1">
      <c r="A59" s="241">
        <v>16.3</v>
      </c>
      <c r="B59" s="242"/>
      <c r="C59" s="183" t="s">
        <v>119</v>
      </c>
      <c r="D59" s="184"/>
      <c r="E59" s="184"/>
      <c r="F59" s="184"/>
      <c r="G59" s="184"/>
      <c r="H59" s="185"/>
      <c r="I59" s="186"/>
      <c r="J59" s="194"/>
      <c r="K59" s="186" t="s">
        <v>146</v>
      </c>
      <c r="L59" s="187"/>
      <c r="M59" s="194"/>
      <c r="N59" s="186" t="s">
        <v>146</v>
      </c>
      <c r="O59" s="187"/>
      <c r="P59" s="194"/>
      <c r="Q59" s="186" t="s">
        <v>146</v>
      </c>
      <c r="R59" s="187"/>
      <c r="S59" s="194"/>
      <c r="T59" s="186">
        <v>53</v>
      </c>
      <c r="U59" s="187"/>
      <c r="V59" s="194"/>
      <c r="W59" s="186">
        <v>43</v>
      </c>
      <c r="X59" s="187"/>
      <c r="Y59" s="194"/>
    </row>
    <row r="60" spans="1:25" ht="17.100000000000001" customHeight="1">
      <c r="A60" s="241">
        <v>16.399999999999999</v>
      </c>
      <c r="B60" s="242"/>
      <c r="C60" s="183" t="s">
        <v>120</v>
      </c>
      <c r="D60" s="184"/>
      <c r="E60" s="184"/>
      <c r="F60" s="184"/>
      <c r="G60" s="184"/>
      <c r="H60" s="185"/>
      <c r="I60" s="186"/>
      <c r="J60" s="194"/>
      <c r="K60" s="186" t="s">
        <v>146</v>
      </c>
      <c r="L60" s="187"/>
      <c r="M60" s="194"/>
      <c r="N60" s="186" t="s">
        <v>146</v>
      </c>
      <c r="O60" s="187"/>
      <c r="P60" s="194"/>
      <c r="Q60" s="186" t="s">
        <v>146</v>
      </c>
      <c r="R60" s="187"/>
      <c r="S60" s="194"/>
      <c r="T60" s="186">
        <v>53</v>
      </c>
      <c r="U60" s="187"/>
      <c r="V60" s="194"/>
      <c r="W60" s="186">
        <v>45</v>
      </c>
      <c r="X60" s="187"/>
      <c r="Y60" s="194"/>
    </row>
    <row r="61" spans="1:25" ht="17.100000000000001" customHeight="1">
      <c r="A61" s="257">
        <v>42461</v>
      </c>
      <c r="B61" s="258"/>
      <c r="C61" s="183" t="s">
        <v>121</v>
      </c>
      <c r="D61" s="184"/>
      <c r="E61" s="184"/>
      <c r="F61" s="184"/>
      <c r="G61" s="184"/>
      <c r="H61" s="185"/>
      <c r="I61" s="186"/>
      <c r="J61" s="194"/>
      <c r="K61" s="186" t="s">
        <v>146</v>
      </c>
      <c r="L61" s="187"/>
      <c r="M61" s="194"/>
      <c r="N61" s="186" t="s">
        <v>146</v>
      </c>
      <c r="O61" s="187"/>
      <c r="P61" s="194"/>
      <c r="Q61" s="186" t="s">
        <v>146</v>
      </c>
      <c r="R61" s="187"/>
      <c r="S61" s="194"/>
      <c r="T61" s="186">
        <v>31</v>
      </c>
      <c r="U61" s="187"/>
      <c r="V61" s="194"/>
      <c r="W61" s="186">
        <v>30</v>
      </c>
      <c r="X61" s="187"/>
      <c r="Y61" s="194"/>
    </row>
    <row r="62" spans="1:25" ht="17.100000000000001" customHeight="1">
      <c r="A62" s="257">
        <v>42462</v>
      </c>
      <c r="B62" s="258"/>
      <c r="C62" s="183" t="s">
        <v>122</v>
      </c>
      <c r="D62" s="184"/>
      <c r="E62" s="184"/>
      <c r="F62" s="184"/>
      <c r="G62" s="184"/>
      <c r="H62" s="185"/>
      <c r="I62" s="186"/>
      <c r="J62" s="194"/>
      <c r="K62" s="186" t="s">
        <v>146</v>
      </c>
      <c r="L62" s="187"/>
      <c r="M62" s="194"/>
      <c r="N62" s="186" t="s">
        <v>146</v>
      </c>
      <c r="O62" s="187"/>
      <c r="P62" s="194"/>
      <c r="Q62" s="186" t="s">
        <v>146</v>
      </c>
      <c r="R62" s="187"/>
      <c r="S62" s="194"/>
      <c r="T62" s="186" t="s">
        <v>146</v>
      </c>
      <c r="U62" s="187"/>
      <c r="V62" s="194"/>
      <c r="W62" s="186" t="s">
        <v>146</v>
      </c>
      <c r="X62" s="187"/>
      <c r="Y62" s="194"/>
    </row>
    <row r="63" spans="1:25" ht="15.95" customHeight="1">
      <c r="A63" s="257">
        <v>42463</v>
      </c>
      <c r="B63" s="258"/>
      <c r="C63" s="195" t="s">
        <v>123</v>
      </c>
      <c r="D63" s="196"/>
      <c r="E63" s="196"/>
      <c r="F63" s="196"/>
      <c r="G63" s="196"/>
      <c r="H63" s="197"/>
      <c r="I63" s="186"/>
      <c r="J63" s="194"/>
      <c r="K63" s="186" t="s">
        <v>146</v>
      </c>
      <c r="L63" s="187"/>
      <c r="M63" s="194"/>
      <c r="N63" s="186" t="s">
        <v>146</v>
      </c>
      <c r="O63" s="187"/>
      <c r="P63" s="194"/>
      <c r="Q63" s="186" t="s">
        <v>146</v>
      </c>
      <c r="R63" s="187"/>
      <c r="S63" s="194"/>
      <c r="T63" s="186">
        <v>22</v>
      </c>
      <c r="U63" s="187"/>
      <c r="V63" s="194"/>
      <c r="W63" s="186">
        <v>15</v>
      </c>
      <c r="X63" s="187"/>
      <c r="Y63" s="194"/>
    </row>
    <row r="64" spans="1:25" ht="21" customHeight="1">
      <c r="A64" s="235">
        <v>17</v>
      </c>
      <c r="B64" s="236"/>
      <c r="C64" s="233" t="s">
        <v>209</v>
      </c>
      <c r="D64" s="223"/>
      <c r="E64" s="224"/>
      <c r="F64" s="216" t="s">
        <v>186</v>
      </c>
      <c r="G64" s="216"/>
      <c r="H64" s="216"/>
      <c r="I64" s="232" t="s">
        <v>185</v>
      </c>
      <c r="J64" s="194"/>
      <c r="K64" s="186" t="s">
        <v>146</v>
      </c>
      <c r="L64" s="187"/>
      <c r="M64" s="194"/>
      <c r="N64" s="186" t="s">
        <v>146</v>
      </c>
      <c r="O64" s="187"/>
      <c r="P64" s="194"/>
      <c r="Q64" s="186" t="s">
        <v>146</v>
      </c>
      <c r="R64" s="187"/>
      <c r="S64" s="194"/>
      <c r="T64" s="186" t="s">
        <v>146</v>
      </c>
      <c r="U64" s="187"/>
      <c r="V64" s="194"/>
      <c r="W64" s="186">
        <v>191</v>
      </c>
      <c r="X64" s="187"/>
      <c r="Y64" s="194"/>
    </row>
    <row r="65" spans="1:25" ht="19.5" customHeight="1">
      <c r="A65" s="237"/>
      <c r="B65" s="238"/>
      <c r="C65" s="225"/>
      <c r="D65" s="226"/>
      <c r="E65" s="227"/>
      <c r="F65" s="216" t="s">
        <v>187</v>
      </c>
      <c r="G65" s="216"/>
      <c r="H65" s="216"/>
      <c r="I65" s="232" t="s">
        <v>185</v>
      </c>
      <c r="J65" s="194"/>
      <c r="K65" s="13"/>
      <c r="L65" s="14"/>
      <c r="M65" s="15"/>
      <c r="N65" s="13"/>
      <c r="O65" s="14"/>
      <c r="P65" s="15"/>
      <c r="Q65" s="13"/>
      <c r="R65" s="14"/>
      <c r="S65" s="15"/>
      <c r="T65" s="186" t="s">
        <v>146</v>
      </c>
      <c r="U65" s="187"/>
      <c r="V65" s="194"/>
      <c r="W65" s="186">
        <v>164</v>
      </c>
      <c r="X65" s="187"/>
      <c r="Y65" s="194"/>
    </row>
    <row r="66" spans="1:25" ht="39" customHeight="1">
      <c r="A66" s="237"/>
      <c r="B66" s="238"/>
      <c r="C66" s="228"/>
      <c r="D66" s="229"/>
      <c r="E66" s="230"/>
      <c r="F66" s="234" t="s">
        <v>188</v>
      </c>
      <c r="G66" s="234"/>
      <c r="H66" s="234"/>
      <c r="I66" s="232" t="s">
        <v>185</v>
      </c>
      <c r="J66" s="194"/>
      <c r="K66" s="16"/>
      <c r="L66" s="17"/>
      <c r="M66" s="18"/>
      <c r="N66" s="16"/>
      <c r="O66" s="17"/>
      <c r="P66" s="18"/>
      <c r="Q66" s="16"/>
      <c r="R66" s="17"/>
      <c r="S66" s="18"/>
      <c r="T66" s="186" t="s">
        <v>146</v>
      </c>
      <c r="U66" s="187"/>
      <c r="V66" s="194"/>
      <c r="W66" s="273">
        <v>48</v>
      </c>
      <c r="X66" s="274"/>
      <c r="Y66" s="275"/>
    </row>
    <row r="67" spans="1:25" ht="24" customHeight="1">
      <c r="A67" s="231">
        <v>17.100000000000001</v>
      </c>
      <c r="B67" s="231"/>
      <c r="C67" s="222" t="s">
        <v>124</v>
      </c>
      <c r="D67" s="223"/>
      <c r="E67" s="224"/>
      <c r="F67" s="192" t="s">
        <v>189</v>
      </c>
      <c r="G67" s="217"/>
      <c r="H67" s="193"/>
      <c r="I67" s="232" t="s">
        <v>185</v>
      </c>
      <c r="J67" s="194"/>
      <c r="K67" s="216" t="s">
        <v>146</v>
      </c>
      <c r="L67" s="216"/>
      <c r="M67" s="216"/>
      <c r="N67" s="216" t="s">
        <v>146</v>
      </c>
      <c r="O67" s="216"/>
      <c r="P67" s="216"/>
      <c r="Q67" s="216" t="s">
        <v>146</v>
      </c>
      <c r="R67" s="216"/>
      <c r="S67" s="216"/>
      <c r="T67" s="192">
        <v>100</v>
      </c>
      <c r="U67" s="217"/>
      <c r="V67" s="217"/>
      <c r="W67" s="217"/>
      <c r="X67" s="217"/>
      <c r="Y67" s="193"/>
    </row>
    <row r="68" spans="1:25" ht="22.5" customHeight="1">
      <c r="A68" s="231"/>
      <c r="B68" s="231"/>
      <c r="C68" s="225"/>
      <c r="D68" s="226"/>
      <c r="E68" s="227"/>
      <c r="F68" s="221" t="s">
        <v>190</v>
      </c>
      <c r="G68" s="221"/>
      <c r="H68" s="221"/>
      <c r="I68" s="232" t="s">
        <v>185</v>
      </c>
      <c r="J68" s="194"/>
      <c r="K68" s="216" t="s">
        <v>146</v>
      </c>
      <c r="L68" s="216"/>
      <c r="M68" s="216"/>
      <c r="N68" s="216" t="s">
        <v>146</v>
      </c>
      <c r="O68" s="216"/>
      <c r="P68" s="216"/>
      <c r="Q68" s="216" t="s">
        <v>146</v>
      </c>
      <c r="R68" s="216"/>
      <c r="S68" s="216"/>
      <c r="T68" s="218">
        <v>200</v>
      </c>
      <c r="U68" s="219"/>
      <c r="V68" s="219"/>
      <c r="W68" s="219"/>
      <c r="X68" s="219"/>
      <c r="Y68" s="220"/>
    </row>
    <row r="69" spans="1:25" ht="21" customHeight="1">
      <c r="A69" s="231"/>
      <c r="B69" s="231"/>
      <c r="C69" s="228"/>
      <c r="D69" s="229"/>
      <c r="E69" s="230"/>
      <c r="F69" s="221" t="s">
        <v>191</v>
      </c>
      <c r="G69" s="221"/>
      <c r="H69" s="221"/>
      <c r="I69" s="232" t="s">
        <v>185</v>
      </c>
      <c r="J69" s="194"/>
      <c r="K69" s="216" t="s">
        <v>146</v>
      </c>
      <c r="L69" s="216"/>
      <c r="M69" s="216"/>
      <c r="N69" s="216" t="s">
        <v>146</v>
      </c>
      <c r="O69" s="216"/>
      <c r="P69" s="216"/>
      <c r="Q69" s="216" t="s">
        <v>146</v>
      </c>
      <c r="R69" s="216"/>
      <c r="S69" s="216"/>
      <c r="T69" s="218">
        <v>300</v>
      </c>
      <c r="U69" s="219"/>
      <c r="V69" s="219"/>
      <c r="W69" s="219"/>
      <c r="X69" s="219"/>
      <c r="Y69" s="220"/>
    </row>
  </sheetData>
  <mergeCells count="527">
    <mergeCell ref="T65:V65"/>
    <mergeCell ref="T66:V66"/>
    <mergeCell ref="W65:Y65"/>
    <mergeCell ref="W66:Y66"/>
    <mergeCell ref="T63:V63"/>
    <mergeCell ref="W63:Y63"/>
    <mergeCell ref="I64:J64"/>
    <mergeCell ref="K64:M64"/>
    <mergeCell ref="N64:P64"/>
    <mergeCell ref="Q64:S64"/>
    <mergeCell ref="T64:V64"/>
    <mergeCell ref="W64:Y64"/>
    <mergeCell ref="A63:B63"/>
    <mergeCell ref="C63:H63"/>
    <mergeCell ref="I63:J63"/>
    <mergeCell ref="K63:M63"/>
    <mergeCell ref="N63:P63"/>
    <mergeCell ref="Q63:S63"/>
    <mergeCell ref="T61:V61"/>
    <mergeCell ref="W61:Y61"/>
    <mergeCell ref="A62:B62"/>
    <mergeCell ref="C62:H62"/>
    <mergeCell ref="I62:J62"/>
    <mergeCell ref="K62:M62"/>
    <mergeCell ref="N62:P62"/>
    <mergeCell ref="Q62:S62"/>
    <mergeCell ref="T62:V62"/>
    <mergeCell ref="W62:Y62"/>
    <mergeCell ref="A61:B61"/>
    <mergeCell ref="C61:H61"/>
    <mergeCell ref="I61:J61"/>
    <mergeCell ref="K61:M61"/>
    <mergeCell ref="N61:P61"/>
    <mergeCell ref="Q61:S61"/>
    <mergeCell ref="T59:V59"/>
    <mergeCell ref="W59:Y59"/>
    <mergeCell ref="A60:B60"/>
    <mergeCell ref="C60:H60"/>
    <mergeCell ref="I60:J60"/>
    <mergeCell ref="K60:M60"/>
    <mergeCell ref="N60:P60"/>
    <mergeCell ref="Q60:S60"/>
    <mergeCell ref="T60:V60"/>
    <mergeCell ref="W60:Y60"/>
    <mergeCell ref="A59:B59"/>
    <mergeCell ref="C59:H59"/>
    <mergeCell ref="I59:J59"/>
    <mergeCell ref="K59:M59"/>
    <mergeCell ref="N59:P59"/>
    <mergeCell ref="Q59:S59"/>
    <mergeCell ref="T57:V57"/>
    <mergeCell ref="W57:Y57"/>
    <mergeCell ref="A58:B58"/>
    <mergeCell ref="C58:H58"/>
    <mergeCell ref="I58:J58"/>
    <mergeCell ref="K58:M58"/>
    <mergeCell ref="N58:P58"/>
    <mergeCell ref="Q58:S58"/>
    <mergeCell ref="T58:V58"/>
    <mergeCell ref="W58:Y58"/>
    <mergeCell ref="A57:B57"/>
    <mergeCell ref="C57:H57"/>
    <mergeCell ref="I57:J57"/>
    <mergeCell ref="K57:M57"/>
    <mergeCell ref="N57:P57"/>
    <mergeCell ref="Q57:S57"/>
    <mergeCell ref="T50:V50"/>
    <mergeCell ref="W50:Y50"/>
    <mergeCell ref="A56:B56"/>
    <mergeCell ref="C56:H56"/>
    <mergeCell ref="I56:J56"/>
    <mergeCell ref="K56:M56"/>
    <mergeCell ref="N56:P56"/>
    <mergeCell ref="Q56:S56"/>
    <mergeCell ref="T56:V56"/>
    <mergeCell ref="W56:Y56"/>
    <mergeCell ref="A50:B50"/>
    <mergeCell ref="C50:H50"/>
    <mergeCell ref="I50:J50"/>
    <mergeCell ref="K50:M50"/>
    <mergeCell ref="N50:P50"/>
    <mergeCell ref="Q50:S50"/>
    <mergeCell ref="T52:V52"/>
    <mergeCell ref="W52:Y52"/>
    <mergeCell ref="T53:V53"/>
    <mergeCell ref="W53:Y53"/>
    <mergeCell ref="T54:V54"/>
    <mergeCell ref="W54:Y54"/>
    <mergeCell ref="T55:V55"/>
    <mergeCell ref="W55:Y55"/>
    <mergeCell ref="T48:V48"/>
    <mergeCell ref="W48:Y48"/>
    <mergeCell ref="A49:B49"/>
    <mergeCell ref="C49:H49"/>
    <mergeCell ref="I49:J49"/>
    <mergeCell ref="K49:M49"/>
    <mergeCell ref="N49:P49"/>
    <mergeCell ref="Q49:S49"/>
    <mergeCell ref="T49:V49"/>
    <mergeCell ref="W49:Y49"/>
    <mergeCell ref="A48:B48"/>
    <mergeCell ref="C48:H48"/>
    <mergeCell ref="I48:J48"/>
    <mergeCell ref="K48:M48"/>
    <mergeCell ref="N48:P48"/>
    <mergeCell ref="Q48:S48"/>
    <mergeCell ref="T46:V46"/>
    <mergeCell ref="W46:Y46"/>
    <mergeCell ref="A47:B47"/>
    <mergeCell ref="C47:H47"/>
    <mergeCell ref="I47:J47"/>
    <mergeCell ref="K47:M47"/>
    <mergeCell ref="N47:P47"/>
    <mergeCell ref="Q47:S47"/>
    <mergeCell ref="T47:V47"/>
    <mergeCell ref="W47:Y47"/>
    <mergeCell ref="A46:B46"/>
    <mergeCell ref="C46:H46"/>
    <mergeCell ref="I46:J46"/>
    <mergeCell ref="K46:M46"/>
    <mergeCell ref="N46:P46"/>
    <mergeCell ref="Q46:S46"/>
    <mergeCell ref="T44:V44"/>
    <mergeCell ref="W44:Y44"/>
    <mergeCell ref="A45:B45"/>
    <mergeCell ref="C45:H45"/>
    <mergeCell ref="I45:J45"/>
    <mergeCell ref="K45:M45"/>
    <mergeCell ref="N45:P45"/>
    <mergeCell ref="Q45:S45"/>
    <mergeCell ref="T45:V45"/>
    <mergeCell ref="W45:Y45"/>
    <mergeCell ref="A44:B44"/>
    <mergeCell ref="C44:H44"/>
    <mergeCell ref="I44:J44"/>
    <mergeCell ref="K44:M44"/>
    <mergeCell ref="N44:P44"/>
    <mergeCell ref="Q44:S44"/>
    <mergeCell ref="T42:V42"/>
    <mergeCell ref="W42:Y42"/>
    <mergeCell ref="A43:B43"/>
    <mergeCell ref="C43:H43"/>
    <mergeCell ref="I43:J43"/>
    <mergeCell ref="K43:M43"/>
    <mergeCell ref="N43:P43"/>
    <mergeCell ref="Q43:S43"/>
    <mergeCell ref="T43:V43"/>
    <mergeCell ref="W43:Y43"/>
    <mergeCell ref="A42:B42"/>
    <mergeCell ref="C42:H42"/>
    <mergeCell ref="I42:J42"/>
    <mergeCell ref="K42:M42"/>
    <mergeCell ref="N42:P42"/>
    <mergeCell ref="Q42:S42"/>
    <mergeCell ref="T40:V40"/>
    <mergeCell ref="W40:Y40"/>
    <mergeCell ref="A41:B41"/>
    <mergeCell ref="C41:H41"/>
    <mergeCell ref="I41:J41"/>
    <mergeCell ref="K41:M41"/>
    <mergeCell ref="N41:P41"/>
    <mergeCell ref="Q41:S41"/>
    <mergeCell ref="T41:V41"/>
    <mergeCell ref="W41:Y41"/>
    <mergeCell ref="A40:B40"/>
    <mergeCell ref="C40:H40"/>
    <mergeCell ref="I40:J40"/>
    <mergeCell ref="K40:M40"/>
    <mergeCell ref="N40:P40"/>
    <mergeCell ref="Q40:S40"/>
    <mergeCell ref="T38:V38"/>
    <mergeCell ref="W38:Y38"/>
    <mergeCell ref="A39:B39"/>
    <mergeCell ref="C39:H39"/>
    <mergeCell ref="I39:J39"/>
    <mergeCell ref="K39:M39"/>
    <mergeCell ref="N39:P39"/>
    <mergeCell ref="Q39:S39"/>
    <mergeCell ref="T39:V39"/>
    <mergeCell ref="W39:Y39"/>
    <mergeCell ref="A38:B38"/>
    <mergeCell ref="C38:H38"/>
    <mergeCell ref="I38:J38"/>
    <mergeCell ref="K38:M38"/>
    <mergeCell ref="N38:P38"/>
    <mergeCell ref="Q38:S38"/>
    <mergeCell ref="T36:V36"/>
    <mergeCell ref="W36:Y36"/>
    <mergeCell ref="A37:B37"/>
    <mergeCell ref="C37:H37"/>
    <mergeCell ref="I37:J37"/>
    <mergeCell ref="K37:M37"/>
    <mergeCell ref="N37:P37"/>
    <mergeCell ref="Q37:S37"/>
    <mergeCell ref="T37:V37"/>
    <mergeCell ref="W37:Y37"/>
    <mergeCell ref="A36:B36"/>
    <mergeCell ref="C36:H36"/>
    <mergeCell ref="I36:J36"/>
    <mergeCell ref="K36:M36"/>
    <mergeCell ref="N36:P36"/>
    <mergeCell ref="Q36:S36"/>
    <mergeCell ref="T34:V34"/>
    <mergeCell ref="W34:Y34"/>
    <mergeCell ref="A35:B35"/>
    <mergeCell ref="C35:H35"/>
    <mergeCell ref="I35:J35"/>
    <mergeCell ref="K35:M35"/>
    <mergeCell ref="N35:P35"/>
    <mergeCell ref="Q35:S35"/>
    <mergeCell ref="T35:V35"/>
    <mergeCell ref="W35:Y35"/>
    <mergeCell ref="A34:B34"/>
    <mergeCell ref="C34:H34"/>
    <mergeCell ref="I34:J34"/>
    <mergeCell ref="K34:M34"/>
    <mergeCell ref="N34:P34"/>
    <mergeCell ref="Q34:S34"/>
    <mergeCell ref="T32:V32"/>
    <mergeCell ref="W32:Y32"/>
    <mergeCell ref="A33:B33"/>
    <mergeCell ref="C33:H33"/>
    <mergeCell ref="I33:J33"/>
    <mergeCell ref="K33:M33"/>
    <mergeCell ref="N33:P33"/>
    <mergeCell ref="Q33:S33"/>
    <mergeCell ref="T33:V33"/>
    <mergeCell ref="W33:Y33"/>
    <mergeCell ref="A32:B32"/>
    <mergeCell ref="C32:H32"/>
    <mergeCell ref="I32:J32"/>
    <mergeCell ref="K32:M32"/>
    <mergeCell ref="N32:P32"/>
    <mergeCell ref="Q32:S32"/>
    <mergeCell ref="T30:V30"/>
    <mergeCell ref="W30:Y30"/>
    <mergeCell ref="A31:B31"/>
    <mergeCell ref="C31:H31"/>
    <mergeCell ref="I31:J31"/>
    <mergeCell ref="K31:M31"/>
    <mergeCell ref="N31:P31"/>
    <mergeCell ref="Q31:S31"/>
    <mergeCell ref="T31:V31"/>
    <mergeCell ref="W31:Y31"/>
    <mergeCell ref="A30:B30"/>
    <mergeCell ref="C30:H30"/>
    <mergeCell ref="I30:J30"/>
    <mergeCell ref="K30:M30"/>
    <mergeCell ref="N30:P30"/>
    <mergeCell ref="Q30:S30"/>
    <mergeCell ref="T28:V28"/>
    <mergeCell ref="W28:Y28"/>
    <mergeCell ref="A29:B29"/>
    <mergeCell ref="C29:H29"/>
    <mergeCell ref="I29:J29"/>
    <mergeCell ref="K29:M29"/>
    <mergeCell ref="N29:P29"/>
    <mergeCell ref="Q29:S29"/>
    <mergeCell ref="T29:V29"/>
    <mergeCell ref="W29:Y29"/>
    <mergeCell ref="A28:B28"/>
    <mergeCell ref="C28:H28"/>
    <mergeCell ref="I28:J28"/>
    <mergeCell ref="K28:M28"/>
    <mergeCell ref="N28:P28"/>
    <mergeCell ref="Q28:S28"/>
    <mergeCell ref="T26:V26"/>
    <mergeCell ref="W26:Y26"/>
    <mergeCell ref="A27:B27"/>
    <mergeCell ref="C27:H27"/>
    <mergeCell ref="I27:J27"/>
    <mergeCell ref="K27:M27"/>
    <mergeCell ref="N27:P27"/>
    <mergeCell ref="Q27:S27"/>
    <mergeCell ref="T27:V27"/>
    <mergeCell ref="W27:Y27"/>
    <mergeCell ref="A26:B26"/>
    <mergeCell ref="C26:H26"/>
    <mergeCell ref="I26:J26"/>
    <mergeCell ref="K26:M26"/>
    <mergeCell ref="N26:P26"/>
    <mergeCell ref="Q26:S26"/>
    <mergeCell ref="T24:V24"/>
    <mergeCell ref="W24:Y24"/>
    <mergeCell ref="A25:B25"/>
    <mergeCell ref="C25:H25"/>
    <mergeCell ref="I25:J25"/>
    <mergeCell ref="K25:M25"/>
    <mergeCell ref="N25:P25"/>
    <mergeCell ref="Q25:S25"/>
    <mergeCell ref="T25:V25"/>
    <mergeCell ref="W25:Y25"/>
    <mergeCell ref="A24:B24"/>
    <mergeCell ref="C24:H24"/>
    <mergeCell ref="I24:J24"/>
    <mergeCell ref="K24:M24"/>
    <mergeCell ref="N24:P24"/>
    <mergeCell ref="Q24:S24"/>
    <mergeCell ref="A22:B23"/>
    <mergeCell ref="C22:E23"/>
    <mergeCell ref="F22:H22"/>
    <mergeCell ref="I22:J22"/>
    <mergeCell ref="K22:M22"/>
    <mergeCell ref="N22:P22"/>
    <mergeCell ref="W20:Y20"/>
    <mergeCell ref="F21:H21"/>
    <mergeCell ref="I21:J21"/>
    <mergeCell ref="K21:M21"/>
    <mergeCell ref="N21:P21"/>
    <mergeCell ref="Q21:S21"/>
    <mergeCell ref="T21:V21"/>
    <mergeCell ref="W21:Y21"/>
    <mergeCell ref="Q22:S22"/>
    <mergeCell ref="T22:V22"/>
    <mergeCell ref="W22:Y22"/>
    <mergeCell ref="F23:H23"/>
    <mergeCell ref="I23:J23"/>
    <mergeCell ref="K23:M23"/>
    <mergeCell ref="N23:P23"/>
    <mergeCell ref="Q23:S23"/>
    <mergeCell ref="T23:V23"/>
    <mergeCell ref="W23:Y23"/>
    <mergeCell ref="A20:B21"/>
    <mergeCell ref="C20:E21"/>
    <mergeCell ref="F20:H20"/>
    <mergeCell ref="I20:J20"/>
    <mergeCell ref="K20:M20"/>
    <mergeCell ref="N20:P20"/>
    <mergeCell ref="Q20:S20"/>
    <mergeCell ref="T20:V20"/>
    <mergeCell ref="F19:H19"/>
    <mergeCell ref="I19:J19"/>
    <mergeCell ref="K19:M19"/>
    <mergeCell ref="N19:P19"/>
    <mergeCell ref="Q19:S19"/>
    <mergeCell ref="C17:E19"/>
    <mergeCell ref="F18:H18"/>
    <mergeCell ref="I18:J18"/>
    <mergeCell ref="K18:M18"/>
    <mergeCell ref="N18:P18"/>
    <mergeCell ref="Q18:S18"/>
    <mergeCell ref="T18:V18"/>
    <mergeCell ref="T19:V19"/>
    <mergeCell ref="T16:V16"/>
    <mergeCell ref="W16:Y16"/>
    <mergeCell ref="F17:H17"/>
    <mergeCell ref="I17:J17"/>
    <mergeCell ref="K17:M17"/>
    <mergeCell ref="N17:P17"/>
    <mergeCell ref="Q17:S17"/>
    <mergeCell ref="T17:V17"/>
    <mergeCell ref="A16:B16"/>
    <mergeCell ref="C16:H16"/>
    <mergeCell ref="I16:J16"/>
    <mergeCell ref="K16:M16"/>
    <mergeCell ref="N16:P16"/>
    <mergeCell ref="Q16:S16"/>
    <mergeCell ref="A17:B19"/>
    <mergeCell ref="W19:Y19"/>
    <mergeCell ref="W17:Y17"/>
    <mergeCell ref="W18:Y18"/>
    <mergeCell ref="T14:V14"/>
    <mergeCell ref="W14:Y14"/>
    <mergeCell ref="A15:B15"/>
    <mergeCell ref="C15:H15"/>
    <mergeCell ref="I15:J15"/>
    <mergeCell ref="K15:M15"/>
    <mergeCell ref="N15:P15"/>
    <mergeCell ref="Q15:S15"/>
    <mergeCell ref="T15:V15"/>
    <mergeCell ref="W15:Y15"/>
    <mergeCell ref="A14:B14"/>
    <mergeCell ref="C14:H14"/>
    <mergeCell ref="I14:J14"/>
    <mergeCell ref="K14:M14"/>
    <mergeCell ref="N14:P14"/>
    <mergeCell ref="Q14:S14"/>
    <mergeCell ref="C12:D13"/>
    <mergeCell ref="E12:H12"/>
    <mergeCell ref="I12:J12"/>
    <mergeCell ref="K12:M12"/>
    <mergeCell ref="N12:P12"/>
    <mergeCell ref="Q12:S12"/>
    <mergeCell ref="Q11:S11"/>
    <mergeCell ref="T11:V11"/>
    <mergeCell ref="W12:Y12"/>
    <mergeCell ref="E13:H13"/>
    <mergeCell ref="I13:J13"/>
    <mergeCell ref="K13:M13"/>
    <mergeCell ref="N13:P13"/>
    <mergeCell ref="Q13:S13"/>
    <mergeCell ref="T13:V13"/>
    <mergeCell ref="W13:Y13"/>
    <mergeCell ref="A10:B10"/>
    <mergeCell ref="C10:H10"/>
    <mergeCell ref="I10:J10"/>
    <mergeCell ref="K10:M10"/>
    <mergeCell ref="N10:P10"/>
    <mergeCell ref="Q10:S10"/>
    <mergeCell ref="T12:V12"/>
    <mergeCell ref="T8:V8"/>
    <mergeCell ref="W8:Y8"/>
    <mergeCell ref="A9:B9"/>
    <mergeCell ref="C9:H9"/>
    <mergeCell ref="I9:J9"/>
    <mergeCell ref="K9:M9"/>
    <mergeCell ref="N9:P9"/>
    <mergeCell ref="Q9:S9"/>
    <mergeCell ref="T9:V9"/>
    <mergeCell ref="W9:Y9"/>
    <mergeCell ref="A8:B8"/>
    <mergeCell ref="C8:H8"/>
    <mergeCell ref="I8:J8"/>
    <mergeCell ref="K8:M8"/>
    <mergeCell ref="N8:P8"/>
    <mergeCell ref="Q8:S8"/>
    <mergeCell ref="A12:B13"/>
    <mergeCell ref="T10:V10"/>
    <mergeCell ref="W10:Y10"/>
    <mergeCell ref="A11:B11"/>
    <mergeCell ref="C11:H11"/>
    <mergeCell ref="I11:J11"/>
    <mergeCell ref="K11:M11"/>
    <mergeCell ref="N11:P11"/>
    <mergeCell ref="T6:V6"/>
    <mergeCell ref="W6:Y6"/>
    <mergeCell ref="A7:B7"/>
    <mergeCell ref="C7:H7"/>
    <mergeCell ref="I7:J7"/>
    <mergeCell ref="K7:M7"/>
    <mergeCell ref="N7:P7"/>
    <mergeCell ref="Q7:S7"/>
    <mergeCell ref="T7:V7"/>
    <mergeCell ref="W7:Y7"/>
    <mergeCell ref="A6:B6"/>
    <mergeCell ref="C6:H6"/>
    <mergeCell ref="I6:J6"/>
    <mergeCell ref="K6:M6"/>
    <mergeCell ref="N6:P6"/>
    <mergeCell ref="Q6:S6"/>
    <mergeCell ref="W11:Y11"/>
    <mergeCell ref="T4:V4"/>
    <mergeCell ref="W4:Y4"/>
    <mergeCell ref="A5:B5"/>
    <mergeCell ref="C5:H5"/>
    <mergeCell ref="I5:J5"/>
    <mergeCell ref="K5:M5"/>
    <mergeCell ref="N5:P5"/>
    <mergeCell ref="Q5:S5"/>
    <mergeCell ref="T5:V5"/>
    <mergeCell ref="W5:Y5"/>
    <mergeCell ref="A4:B4"/>
    <mergeCell ref="C4:H4"/>
    <mergeCell ref="I4:J4"/>
    <mergeCell ref="K4:M4"/>
    <mergeCell ref="N4:P4"/>
    <mergeCell ref="Q4:S4"/>
    <mergeCell ref="T2:V2"/>
    <mergeCell ref="W2:Y2"/>
    <mergeCell ref="A3:B3"/>
    <mergeCell ref="C3:H3"/>
    <mergeCell ref="I3:J3"/>
    <mergeCell ref="K3:M3"/>
    <mergeCell ref="N3:P3"/>
    <mergeCell ref="Q3:S3"/>
    <mergeCell ref="T3:V3"/>
    <mergeCell ref="W3:Y3"/>
    <mergeCell ref="A2:B2"/>
    <mergeCell ref="C2:H2"/>
    <mergeCell ref="I2:J2"/>
    <mergeCell ref="K2:M2"/>
    <mergeCell ref="N2:P2"/>
    <mergeCell ref="Q2:S2"/>
    <mergeCell ref="A51:B51"/>
    <mergeCell ref="A52:B52"/>
    <mergeCell ref="A53:B53"/>
    <mergeCell ref="A54:B54"/>
    <mergeCell ref="A55:B55"/>
    <mergeCell ref="C51:H51"/>
    <mergeCell ref="C52:H52"/>
    <mergeCell ref="C53:H53"/>
    <mergeCell ref="C54:H54"/>
    <mergeCell ref="C55:H55"/>
    <mergeCell ref="I52:J52"/>
    <mergeCell ref="I53:J53"/>
    <mergeCell ref="I54:J54"/>
    <mergeCell ref="I55:J55"/>
    <mergeCell ref="W51:Y51"/>
    <mergeCell ref="K52:M52"/>
    <mergeCell ref="N52:P52"/>
    <mergeCell ref="Q52:S52"/>
    <mergeCell ref="K53:M53"/>
    <mergeCell ref="N53:P53"/>
    <mergeCell ref="Q53:S53"/>
    <mergeCell ref="K54:M54"/>
    <mergeCell ref="N54:P54"/>
    <mergeCell ref="Q54:S54"/>
    <mergeCell ref="K55:M55"/>
    <mergeCell ref="N55:P55"/>
    <mergeCell ref="Q55:S55"/>
    <mergeCell ref="A67:B69"/>
    <mergeCell ref="I65:J65"/>
    <mergeCell ref="I66:J66"/>
    <mergeCell ref="I68:J68"/>
    <mergeCell ref="I69:J69"/>
    <mergeCell ref="K68:M68"/>
    <mergeCell ref="K69:M69"/>
    <mergeCell ref="C64:E66"/>
    <mergeCell ref="F64:H64"/>
    <mergeCell ref="F65:H65"/>
    <mergeCell ref="F66:H66"/>
    <mergeCell ref="A64:B66"/>
    <mergeCell ref="F67:H67"/>
    <mergeCell ref="F68:H68"/>
    <mergeCell ref="I67:J67"/>
    <mergeCell ref="K67:M67"/>
    <mergeCell ref="N68:P68"/>
    <mergeCell ref="N69:P69"/>
    <mergeCell ref="Q68:S68"/>
    <mergeCell ref="Q69:S69"/>
    <mergeCell ref="T67:Y67"/>
    <mergeCell ref="T68:Y68"/>
    <mergeCell ref="T69:Y69"/>
    <mergeCell ref="F69:H69"/>
    <mergeCell ref="C67:E69"/>
    <mergeCell ref="N67:P67"/>
    <mergeCell ref="Q67:S67"/>
  </mergeCells>
  <printOptions horizontalCentered="1"/>
  <pageMargins left="0.24" right="0.24" top="0.5" bottom="0.44" header="0.31496062992125984" footer="0.24"/>
  <pageSetup paperSize="9" scale="90" fitToHeight="3" orientation="portrait" r:id="rId1"/>
  <rowBreaks count="1" manualBreakCount="1">
    <brk id="34" max="24" man="1"/>
  </rowBreaks>
</worksheet>
</file>

<file path=xl/worksheets/sheet3.xml><?xml version="1.0" encoding="utf-8"?>
<worksheet xmlns="http://schemas.openxmlformats.org/spreadsheetml/2006/main" xmlns:r="http://schemas.openxmlformats.org/officeDocument/2006/relationships">
  <sheetPr>
    <pageSetUpPr fitToPage="1"/>
  </sheetPr>
  <dimension ref="A1:P27"/>
  <sheetViews>
    <sheetView workbookViewId="0">
      <selection activeCell="Q12" sqref="Q12"/>
    </sheetView>
  </sheetViews>
  <sheetFormatPr defaultRowHeight="15.75"/>
  <cols>
    <col min="1" max="3" width="2.33203125" style="1" customWidth="1"/>
    <col min="4" max="4" width="14.6640625" style="1" customWidth="1"/>
    <col min="5" max="5" width="1.83203125" style="1" customWidth="1"/>
    <col min="6" max="6" width="20" style="1" customWidth="1"/>
    <col min="7" max="7" width="1.83203125" style="1" customWidth="1"/>
    <col min="8" max="10" width="4.5" style="1" customWidth="1"/>
    <col min="11" max="11" width="11.1640625" style="1" customWidth="1"/>
    <col min="12" max="13" width="10.83203125" style="1" customWidth="1"/>
    <col min="14" max="14" width="11.33203125" style="1" customWidth="1"/>
    <col min="15" max="15" width="11.1640625" style="1" customWidth="1"/>
    <col min="16" max="16" width="12" style="1" customWidth="1"/>
    <col min="17" max="16384" width="9.33203125" style="1"/>
  </cols>
  <sheetData>
    <row r="1" spans="1:15" ht="14.1" customHeight="1">
      <c r="A1" s="1" t="s">
        <v>196</v>
      </c>
      <c r="O1" s="1" t="s">
        <v>126</v>
      </c>
    </row>
    <row r="2" spans="1:15" ht="15.75" customHeight="1">
      <c r="A2" s="299"/>
      <c r="B2" s="299"/>
      <c r="C2" s="299"/>
      <c r="D2" s="300" t="s">
        <v>152</v>
      </c>
      <c r="E2" s="300"/>
      <c r="F2" s="300"/>
      <c r="G2" s="300"/>
      <c r="H2" s="299" t="s">
        <v>153</v>
      </c>
      <c r="I2" s="299"/>
      <c r="J2" s="299"/>
      <c r="K2" s="23" t="s">
        <v>154</v>
      </c>
      <c r="L2" s="23" t="s">
        <v>151</v>
      </c>
      <c r="M2" s="23" t="s">
        <v>155</v>
      </c>
      <c r="N2" s="23" t="s">
        <v>156</v>
      </c>
      <c r="O2" s="23" t="s">
        <v>157</v>
      </c>
    </row>
    <row r="3" spans="1:15" ht="14.1" customHeight="1">
      <c r="A3" s="278">
        <v>17.2</v>
      </c>
      <c r="B3" s="279"/>
      <c r="C3" s="279"/>
      <c r="D3" s="277" t="s">
        <v>194</v>
      </c>
      <c r="E3" s="277"/>
      <c r="F3" s="277"/>
      <c r="G3" s="277"/>
      <c r="H3" s="284" t="s">
        <v>125</v>
      </c>
      <c r="I3" s="285"/>
      <c r="J3" s="286"/>
      <c r="K3" s="19"/>
      <c r="L3" s="19"/>
      <c r="M3" s="19"/>
      <c r="N3" s="20" t="s">
        <v>146</v>
      </c>
      <c r="O3" s="30">
        <v>191</v>
      </c>
    </row>
    <row r="4" spans="1:15" ht="14.1" customHeight="1">
      <c r="A4" s="280"/>
      <c r="B4" s="281"/>
      <c r="C4" s="281"/>
      <c r="D4" s="277" t="s">
        <v>192</v>
      </c>
      <c r="E4" s="277"/>
      <c r="F4" s="277"/>
      <c r="G4" s="277"/>
      <c r="H4" s="287"/>
      <c r="I4" s="287"/>
      <c r="J4" s="288"/>
      <c r="K4" s="19"/>
      <c r="L4" s="19"/>
      <c r="M4" s="19"/>
      <c r="N4" s="20" t="s">
        <v>146</v>
      </c>
      <c r="O4" s="30">
        <v>164</v>
      </c>
    </row>
    <row r="5" spans="1:15" ht="15.75" customHeight="1">
      <c r="A5" s="282"/>
      <c r="B5" s="283"/>
      <c r="C5" s="283"/>
      <c r="D5" s="291" t="s">
        <v>193</v>
      </c>
      <c r="E5" s="292"/>
      <c r="F5" s="292"/>
      <c r="G5" s="293"/>
      <c r="H5" s="289"/>
      <c r="I5" s="289"/>
      <c r="J5" s="290"/>
      <c r="K5" s="4" t="s">
        <v>146</v>
      </c>
      <c r="L5" s="4" t="s">
        <v>146</v>
      </c>
      <c r="M5" s="4" t="s">
        <v>146</v>
      </c>
      <c r="N5" s="20" t="s">
        <v>146</v>
      </c>
      <c r="O5" s="30">
        <v>48</v>
      </c>
    </row>
    <row r="6" spans="1:15" ht="33" customHeight="1">
      <c r="A6" s="294">
        <v>19</v>
      </c>
      <c r="B6" s="294"/>
      <c r="C6" s="294"/>
      <c r="D6" s="295" t="s">
        <v>210</v>
      </c>
      <c r="E6" s="296"/>
      <c r="F6" s="296"/>
      <c r="G6" s="296"/>
      <c r="H6" s="216" t="s">
        <v>127</v>
      </c>
      <c r="I6" s="216"/>
      <c r="J6" s="216"/>
      <c r="K6" s="4" t="s">
        <v>146</v>
      </c>
      <c r="L6" s="4" t="s">
        <v>146</v>
      </c>
      <c r="M6" s="4" t="s">
        <v>146</v>
      </c>
      <c r="N6" s="20">
        <v>42585</v>
      </c>
      <c r="O6" s="3">
        <v>58520</v>
      </c>
    </row>
    <row r="7" spans="1:15" ht="15.95" customHeight="1">
      <c r="A7" s="231">
        <v>19.100000000000001</v>
      </c>
      <c r="B7" s="231"/>
      <c r="C7" s="231"/>
      <c r="D7" s="297" t="s">
        <v>128</v>
      </c>
      <c r="E7" s="297"/>
      <c r="F7" s="297"/>
      <c r="G7" s="297"/>
      <c r="H7" s="216" t="s">
        <v>100</v>
      </c>
      <c r="I7" s="216"/>
      <c r="J7" s="216"/>
      <c r="K7" s="4" t="s">
        <v>146</v>
      </c>
      <c r="L7" s="4" t="s">
        <v>146</v>
      </c>
      <c r="M7" s="4" t="s">
        <v>146</v>
      </c>
      <c r="N7" s="20">
        <v>45.56</v>
      </c>
      <c r="O7" s="3">
        <v>69.53</v>
      </c>
    </row>
    <row r="8" spans="1:15" ht="17.100000000000001" customHeight="1">
      <c r="A8" s="231">
        <v>19.2</v>
      </c>
      <c r="B8" s="231"/>
      <c r="C8" s="231"/>
      <c r="D8" s="297" t="s">
        <v>129</v>
      </c>
      <c r="E8" s="297"/>
      <c r="F8" s="297"/>
      <c r="G8" s="297"/>
      <c r="H8" s="216" t="s">
        <v>100</v>
      </c>
      <c r="I8" s="216"/>
      <c r="J8" s="216"/>
      <c r="K8" s="4" t="s">
        <v>146</v>
      </c>
      <c r="L8" s="4" t="s">
        <v>146</v>
      </c>
      <c r="M8" s="4" t="s">
        <v>146</v>
      </c>
      <c r="N8" s="20" t="s">
        <v>146</v>
      </c>
      <c r="O8" s="20" t="s">
        <v>146</v>
      </c>
    </row>
    <row r="9" spans="1:15" ht="18.75" customHeight="1">
      <c r="A9" s="231">
        <v>19.3</v>
      </c>
      <c r="B9" s="231"/>
      <c r="C9" s="231"/>
      <c r="D9" s="297" t="s">
        <v>130</v>
      </c>
      <c r="E9" s="297"/>
      <c r="F9" s="297"/>
      <c r="G9" s="297"/>
      <c r="H9" s="216" t="s">
        <v>100</v>
      </c>
      <c r="I9" s="216"/>
      <c r="J9" s="216"/>
      <c r="K9" s="4" t="s">
        <v>146</v>
      </c>
      <c r="L9" s="4" t="s">
        <v>146</v>
      </c>
      <c r="M9" s="4" t="s">
        <v>146</v>
      </c>
      <c r="N9" s="20">
        <v>54.44</v>
      </c>
      <c r="O9" s="3">
        <v>30.47</v>
      </c>
    </row>
    <row r="10" spans="1:15" ht="34.5" customHeight="1">
      <c r="A10" s="231">
        <v>19.399999999999999</v>
      </c>
      <c r="B10" s="231"/>
      <c r="C10" s="231"/>
      <c r="D10" s="297" t="s">
        <v>131</v>
      </c>
      <c r="E10" s="297"/>
      <c r="F10" s="297"/>
      <c r="G10" s="297"/>
      <c r="H10" s="216" t="s">
        <v>100</v>
      </c>
      <c r="I10" s="216"/>
      <c r="J10" s="216"/>
      <c r="K10" s="4" t="s">
        <v>146</v>
      </c>
      <c r="L10" s="4" t="s">
        <v>146</v>
      </c>
      <c r="M10" s="4" t="s">
        <v>146</v>
      </c>
      <c r="N10" s="20" t="s">
        <v>146</v>
      </c>
      <c r="O10" s="20" t="s">
        <v>146</v>
      </c>
    </row>
    <row r="11" spans="1:15" ht="32.25" customHeight="1">
      <c r="A11" s="231">
        <v>19.5</v>
      </c>
      <c r="B11" s="231"/>
      <c r="C11" s="231"/>
      <c r="D11" s="297" t="s">
        <v>132</v>
      </c>
      <c r="E11" s="297"/>
      <c r="F11" s="297"/>
      <c r="G11" s="297"/>
      <c r="H11" s="216" t="s">
        <v>133</v>
      </c>
      <c r="I11" s="216"/>
      <c r="J11" s="216"/>
      <c r="K11" s="4" t="s">
        <v>146</v>
      </c>
      <c r="L11" s="4" t="s">
        <v>146</v>
      </c>
      <c r="M11" s="4" t="s">
        <v>146</v>
      </c>
      <c r="N11" s="20" t="s">
        <v>146</v>
      </c>
      <c r="O11" s="20" t="s">
        <v>146</v>
      </c>
    </row>
    <row r="12" spans="1:15" ht="33" customHeight="1">
      <c r="A12" s="294">
        <v>20</v>
      </c>
      <c r="B12" s="294"/>
      <c r="C12" s="294"/>
      <c r="D12" s="297" t="s">
        <v>134</v>
      </c>
      <c r="E12" s="297"/>
      <c r="F12" s="297"/>
      <c r="G12" s="297"/>
      <c r="H12" s="216" t="s">
        <v>135</v>
      </c>
      <c r="I12" s="216"/>
      <c r="J12" s="216"/>
      <c r="K12" s="4" t="s">
        <v>146</v>
      </c>
      <c r="L12" s="4" t="s">
        <v>146</v>
      </c>
      <c r="M12" s="4" t="s">
        <v>146</v>
      </c>
      <c r="N12" s="29">
        <v>184.25</v>
      </c>
      <c r="O12" s="25">
        <v>474.45</v>
      </c>
    </row>
    <row r="13" spans="1:15" ht="22.5" customHeight="1">
      <c r="A13" s="294">
        <v>21</v>
      </c>
      <c r="B13" s="294"/>
      <c r="C13" s="294"/>
      <c r="D13" s="297" t="s">
        <v>136</v>
      </c>
      <c r="E13" s="297"/>
      <c r="F13" s="297"/>
      <c r="G13" s="297"/>
      <c r="H13" s="216" t="s">
        <v>137</v>
      </c>
      <c r="I13" s="216"/>
      <c r="J13" s="216"/>
      <c r="K13" s="4" t="s">
        <v>146</v>
      </c>
      <c r="L13" s="4" t="s">
        <v>146</v>
      </c>
      <c r="M13" s="4" t="s">
        <v>146</v>
      </c>
      <c r="N13" s="29">
        <v>189.72</v>
      </c>
      <c r="O13" s="25">
        <v>456.97</v>
      </c>
    </row>
    <row r="14" spans="1:15" ht="30.75" customHeight="1">
      <c r="A14" s="294">
        <v>22</v>
      </c>
      <c r="B14" s="294"/>
      <c r="C14" s="294"/>
      <c r="D14" s="298" t="s">
        <v>211</v>
      </c>
      <c r="E14" s="297"/>
      <c r="F14" s="297"/>
      <c r="G14" s="297"/>
      <c r="H14" s="216"/>
      <c r="I14" s="216"/>
      <c r="J14" s="216"/>
      <c r="K14" s="4" t="s">
        <v>146</v>
      </c>
      <c r="L14" s="4" t="s">
        <v>146</v>
      </c>
      <c r="M14" s="4" t="s">
        <v>146</v>
      </c>
      <c r="N14" s="20">
        <v>224</v>
      </c>
      <c r="O14" s="3">
        <v>231</v>
      </c>
    </row>
    <row r="15" spans="1:15" ht="15" customHeight="1">
      <c r="A15" s="231">
        <v>22.1</v>
      </c>
      <c r="B15" s="231"/>
      <c r="C15" s="231"/>
      <c r="D15" s="297" t="s">
        <v>138</v>
      </c>
      <c r="E15" s="297"/>
      <c r="F15" s="297"/>
      <c r="G15" s="297"/>
      <c r="H15" s="216"/>
      <c r="I15" s="216"/>
      <c r="J15" s="216"/>
      <c r="K15" s="4" t="s">
        <v>146</v>
      </c>
      <c r="L15" s="4" t="s">
        <v>146</v>
      </c>
      <c r="M15" s="4" t="s">
        <v>146</v>
      </c>
      <c r="N15" s="20">
        <v>138</v>
      </c>
      <c r="O15" s="3">
        <v>144</v>
      </c>
    </row>
    <row r="16" spans="1:15" ht="16.5" customHeight="1">
      <c r="A16" s="231">
        <v>22.2</v>
      </c>
      <c r="B16" s="231"/>
      <c r="C16" s="231"/>
      <c r="D16" s="297" t="s">
        <v>139</v>
      </c>
      <c r="E16" s="297"/>
      <c r="F16" s="297"/>
      <c r="G16" s="297"/>
      <c r="H16" s="216"/>
      <c r="I16" s="216"/>
      <c r="J16" s="216"/>
      <c r="K16" s="4" t="s">
        <v>146</v>
      </c>
      <c r="L16" s="4" t="s">
        <v>146</v>
      </c>
      <c r="M16" s="4" t="s">
        <v>146</v>
      </c>
      <c r="N16" s="20">
        <v>107</v>
      </c>
      <c r="O16" s="3">
        <v>108</v>
      </c>
    </row>
    <row r="17" spans="1:16" ht="17.100000000000001" customHeight="1">
      <c r="A17" s="231">
        <v>22.3</v>
      </c>
      <c r="B17" s="231"/>
      <c r="C17" s="231"/>
      <c r="D17" s="297" t="s">
        <v>140</v>
      </c>
      <c r="E17" s="297"/>
      <c r="F17" s="297"/>
      <c r="G17" s="297"/>
      <c r="H17" s="216"/>
      <c r="I17" s="216"/>
      <c r="J17" s="216"/>
      <c r="K17" s="4" t="s">
        <v>146</v>
      </c>
      <c r="L17" s="4" t="s">
        <v>146</v>
      </c>
      <c r="M17" s="4" t="s">
        <v>146</v>
      </c>
      <c r="N17" s="20">
        <v>128</v>
      </c>
      <c r="O17" s="20">
        <v>125</v>
      </c>
    </row>
    <row r="18" spans="1:16" ht="17.100000000000001" customHeight="1">
      <c r="A18" s="294">
        <v>23</v>
      </c>
      <c r="B18" s="294"/>
      <c r="C18" s="294"/>
      <c r="D18" s="297" t="s">
        <v>141</v>
      </c>
      <c r="E18" s="297"/>
      <c r="F18" s="297"/>
      <c r="G18" s="297"/>
      <c r="H18" s="216" t="s">
        <v>142</v>
      </c>
      <c r="I18" s="216"/>
      <c r="J18" s="216"/>
      <c r="K18" s="4" t="s">
        <v>146</v>
      </c>
      <c r="L18" s="4" t="s">
        <v>146</v>
      </c>
      <c r="M18" s="4" t="s">
        <v>146</v>
      </c>
      <c r="N18" s="20">
        <f>SUM(N15:N17)/500</f>
        <v>0.746</v>
      </c>
      <c r="O18" s="20">
        <f>SUM(O15:O17)/500</f>
        <v>0.754</v>
      </c>
    </row>
    <row r="19" spans="1:16" ht="14.1" customHeight="1">
      <c r="A19" s="1" t="s">
        <v>143</v>
      </c>
    </row>
    <row r="20" spans="1:16" ht="17.100000000000001" customHeight="1">
      <c r="A20" s="1" t="s">
        <v>3</v>
      </c>
    </row>
    <row r="21" spans="1:16" ht="48.75" customHeight="1">
      <c r="A21" s="276" t="s">
        <v>164</v>
      </c>
      <c r="B21" s="276"/>
      <c r="C21" s="276"/>
      <c r="D21" s="276"/>
      <c r="E21" s="276"/>
      <c r="F21" s="276"/>
      <c r="G21" s="276"/>
      <c r="H21" s="276"/>
      <c r="I21" s="276"/>
      <c r="J21" s="276"/>
      <c r="K21" s="276"/>
      <c r="L21" s="276"/>
      <c r="M21" s="276"/>
      <c r="N21" s="276"/>
      <c r="O21" s="276"/>
      <c r="P21" s="31"/>
    </row>
    <row r="22" spans="1:16" ht="36" customHeight="1">
      <c r="A22" s="276" t="s">
        <v>165</v>
      </c>
      <c r="B22" s="276"/>
      <c r="C22" s="276"/>
      <c r="D22" s="276"/>
      <c r="E22" s="276"/>
      <c r="F22" s="276"/>
      <c r="G22" s="276"/>
      <c r="H22" s="276"/>
      <c r="I22" s="276"/>
      <c r="J22" s="276"/>
      <c r="K22" s="276"/>
      <c r="L22" s="276"/>
      <c r="M22" s="276"/>
      <c r="N22" s="276"/>
      <c r="O22" s="276"/>
      <c r="P22" s="31"/>
    </row>
    <row r="23" spans="1:16" ht="33" customHeight="1">
      <c r="A23" s="276" t="s">
        <v>166</v>
      </c>
      <c r="B23" s="276"/>
      <c r="C23" s="276"/>
      <c r="D23" s="276"/>
      <c r="E23" s="276"/>
      <c r="F23" s="276"/>
      <c r="G23" s="276"/>
      <c r="H23" s="276"/>
      <c r="I23" s="276"/>
      <c r="J23" s="276"/>
      <c r="K23" s="276"/>
      <c r="L23" s="276"/>
      <c r="M23" s="276"/>
      <c r="N23" s="276"/>
      <c r="O23" s="276"/>
    </row>
    <row r="24" spans="1:16" ht="33.75" customHeight="1">
      <c r="A24" s="276" t="s">
        <v>167</v>
      </c>
      <c r="B24" s="276"/>
      <c r="C24" s="276"/>
      <c r="D24" s="276"/>
      <c r="E24" s="276"/>
      <c r="F24" s="276"/>
      <c r="G24" s="276"/>
      <c r="H24" s="276"/>
      <c r="I24" s="276"/>
      <c r="J24" s="276"/>
      <c r="K24" s="276"/>
      <c r="L24" s="276"/>
      <c r="M24" s="276"/>
      <c r="N24" s="276"/>
      <c r="O24" s="276"/>
      <c r="P24" s="31"/>
    </row>
    <row r="25" spans="1:16" ht="17.100000000000001" customHeight="1">
      <c r="A25" s="276" t="s">
        <v>168</v>
      </c>
      <c r="B25" s="276"/>
      <c r="C25" s="276"/>
      <c r="D25" s="276"/>
      <c r="E25" s="276"/>
      <c r="F25" s="276"/>
      <c r="G25" s="276"/>
      <c r="H25" s="276"/>
      <c r="I25" s="276"/>
      <c r="J25" s="276"/>
      <c r="K25" s="276"/>
      <c r="L25" s="276"/>
      <c r="M25" s="276"/>
      <c r="N25" s="276"/>
      <c r="O25" s="276"/>
    </row>
    <row r="26" spans="1:16" ht="33.75" customHeight="1">
      <c r="A26" s="276" t="s">
        <v>169</v>
      </c>
      <c r="B26" s="276"/>
      <c r="C26" s="276"/>
      <c r="D26" s="276"/>
      <c r="E26" s="276"/>
      <c r="F26" s="276"/>
      <c r="G26" s="276"/>
      <c r="H26" s="276"/>
      <c r="I26" s="276"/>
      <c r="J26" s="276"/>
      <c r="K26" s="276"/>
      <c r="L26" s="276"/>
      <c r="M26" s="276"/>
      <c r="N26" s="276"/>
      <c r="O26" s="276"/>
      <c r="P26" s="31"/>
    </row>
    <row r="27" spans="1:16" ht="17.100000000000001" customHeight="1">
      <c r="A27" s="276" t="s">
        <v>170</v>
      </c>
      <c r="B27" s="276"/>
      <c r="C27" s="276"/>
      <c r="D27" s="276"/>
      <c r="E27" s="276"/>
      <c r="F27" s="276"/>
      <c r="G27" s="276"/>
      <c r="H27" s="276"/>
      <c r="I27" s="276"/>
      <c r="J27" s="276"/>
      <c r="K27" s="276"/>
      <c r="L27" s="276"/>
      <c r="M27" s="276"/>
      <c r="N27" s="276"/>
      <c r="O27" s="276"/>
    </row>
  </sheetData>
  <mergeCells count="54">
    <mergeCell ref="A15:C15"/>
    <mergeCell ref="D15:G15"/>
    <mergeCell ref="H15:J15"/>
    <mergeCell ref="A18:C18"/>
    <mergeCell ref="D18:G18"/>
    <mergeCell ref="H18:J18"/>
    <mergeCell ref="A16:C16"/>
    <mergeCell ref="D16:G16"/>
    <mergeCell ref="H16:J16"/>
    <mergeCell ref="A17:C17"/>
    <mergeCell ref="D17:G17"/>
    <mergeCell ref="H17:J17"/>
    <mergeCell ref="A2:C2"/>
    <mergeCell ref="D2:G2"/>
    <mergeCell ref="H2:J2"/>
    <mergeCell ref="A13:C13"/>
    <mergeCell ref="D13:G13"/>
    <mergeCell ref="H13:J13"/>
    <mergeCell ref="A11:C11"/>
    <mergeCell ref="D11:G11"/>
    <mergeCell ref="H11:J11"/>
    <mergeCell ref="A12:C12"/>
    <mergeCell ref="D12:G12"/>
    <mergeCell ref="H12:J12"/>
    <mergeCell ref="A9:C9"/>
    <mergeCell ref="A10:C10"/>
    <mergeCell ref="D10:G10"/>
    <mergeCell ref="H10:J10"/>
    <mergeCell ref="D14:G14"/>
    <mergeCell ref="H14:J14"/>
    <mergeCell ref="A14:C14"/>
    <mergeCell ref="A8:C8"/>
    <mergeCell ref="D8:G8"/>
    <mergeCell ref="H8:J8"/>
    <mergeCell ref="D9:G9"/>
    <mergeCell ref="H9:J9"/>
    <mergeCell ref="A6:C6"/>
    <mergeCell ref="D6:G6"/>
    <mergeCell ref="H6:J6"/>
    <mergeCell ref="A7:C7"/>
    <mergeCell ref="D7:G7"/>
    <mergeCell ref="H7:J7"/>
    <mergeCell ref="D4:G4"/>
    <mergeCell ref="D3:G3"/>
    <mergeCell ref="A3:C5"/>
    <mergeCell ref="H3:J5"/>
    <mergeCell ref="D5:G5"/>
    <mergeCell ref="A26:O26"/>
    <mergeCell ref="A27:O27"/>
    <mergeCell ref="A21:O21"/>
    <mergeCell ref="A22:O22"/>
    <mergeCell ref="A23:O23"/>
    <mergeCell ref="A24:O24"/>
    <mergeCell ref="A25:O25"/>
  </mergeCells>
  <printOptions horizontalCentered="1"/>
  <pageMargins left="0.35433070866141736" right="0.23622047244094491" top="0.47244094488188981" bottom="0.74803149606299213" header="0.31496062992125984" footer="0.31496062992125984"/>
  <pageSetup paperSize="9" scale="95" fitToHeight="3" orientation="portrait" r:id="rId1"/>
</worksheet>
</file>

<file path=xl/worksheets/sheet4.xml><?xml version="1.0" encoding="utf-8"?>
<worksheet xmlns="http://schemas.openxmlformats.org/spreadsheetml/2006/main" xmlns:r="http://schemas.openxmlformats.org/officeDocument/2006/relationships">
  <dimension ref="A1:K32"/>
  <sheetViews>
    <sheetView topLeftCell="A13" workbookViewId="0">
      <selection activeCell="K38" sqref="K38"/>
    </sheetView>
  </sheetViews>
  <sheetFormatPr defaultRowHeight="12.75"/>
  <cols>
    <col min="1" max="1" width="12.6640625" customWidth="1"/>
    <col min="2" max="6" width="11.6640625" customWidth="1"/>
    <col min="7" max="7" width="46.33203125" customWidth="1"/>
    <col min="8" max="8" width="0.1640625" customWidth="1"/>
    <col min="9" max="9" width="2.6640625" customWidth="1"/>
    <col min="11" max="11" width="82.83203125" customWidth="1"/>
  </cols>
  <sheetData>
    <row r="1" spans="1:11" ht="13.5" customHeight="1">
      <c r="G1" t="s">
        <v>212</v>
      </c>
    </row>
    <row r="2" spans="1:11" ht="61.5" customHeight="1">
      <c r="A2" s="307" t="s">
        <v>213</v>
      </c>
      <c r="B2" s="308"/>
      <c r="C2" s="308"/>
      <c r="D2" s="308"/>
      <c r="E2" s="308"/>
      <c r="F2" s="308"/>
      <c r="G2" s="308"/>
      <c r="K2" s="32"/>
    </row>
    <row r="3" spans="1:11" ht="17.25" customHeight="1">
      <c r="A3" s="309" t="s">
        <v>214</v>
      </c>
      <c r="B3" s="310"/>
      <c r="C3" s="310"/>
      <c r="D3" s="310"/>
      <c r="E3" s="310"/>
      <c r="F3" s="310"/>
      <c r="G3" s="311"/>
      <c r="K3" s="32"/>
    </row>
    <row r="4" spans="1:11" ht="31.5" customHeight="1">
      <c r="A4" s="33" t="s">
        <v>215</v>
      </c>
      <c r="B4" s="34" t="s">
        <v>216</v>
      </c>
      <c r="C4" s="34" t="s">
        <v>217</v>
      </c>
      <c r="D4" s="34" t="s">
        <v>218</v>
      </c>
      <c r="E4" s="35" t="s">
        <v>219</v>
      </c>
      <c r="F4" s="34" t="s">
        <v>220</v>
      </c>
      <c r="G4" s="34" t="s">
        <v>221</v>
      </c>
    </row>
    <row r="5" spans="1:11" ht="30" customHeight="1">
      <c r="A5" s="33" t="s">
        <v>222</v>
      </c>
      <c r="B5" s="34" t="s">
        <v>146</v>
      </c>
      <c r="C5" s="34" t="s">
        <v>146</v>
      </c>
      <c r="D5" s="36" t="s">
        <v>146</v>
      </c>
      <c r="E5" s="37">
        <v>56.534999999999997</v>
      </c>
      <c r="F5" s="38">
        <v>28.456</v>
      </c>
      <c r="G5" s="312" t="s">
        <v>223</v>
      </c>
      <c r="K5" s="32"/>
    </row>
    <row r="6" spans="1:11" ht="30" customHeight="1">
      <c r="A6" s="33" t="s">
        <v>224</v>
      </c>
      <c r="B6" s="34" t="s">
        <v>146</v>
      </c>
      <c r="C6" s="34" t="s">
        <v>146</v>
      </c>
      <c r="D6" s="36" t="s">
        <v>146</v>
      </c>
      <c r="E6" s="37">
        <v>27.141999999999999</v>
      </c>
      <c r="F6" s="38">
        <v>20.132999999999999</v>
      </c>
      <c r="G6" s="313"/>
    </row>
    <row r="7" spans="1:11" ht="30" customHeight="1">
      <c r="A7" s="33" t="s">
        <v>225</v>
      </c>
      <c r="B7" s="34" t="s">
        <v>146</v>
      </c>
      <c r="C7" s="34" t="s">
        <v>146</v>
      </c>
      <c r="D7" s="36" t="s">
        <v>146</v>
      </c>
      <c r="E7" s="37">
        <v>-0.40699999999999997</v>
      </c>
      <c r="F7" s="38">
        <v>35.472999999999999</v>
      </c>
      <c r="G7" s="313"/>
    </row>
    <row r="8" spans="1:11" ht="30" customHeight="1">
      <c r="A8" s="33" t="s">
        <v>226</v>
      </c>
      <c r="B8" s="34" t="s">
        <v>146</v>
      </c>
      <c r="C8" s="34" t="s">
        <v>146</v>
      </c>
      <c r="D8" s="36" t="s">
        <v>146</v>
      </c>
      <c r="E8" s="37">
        <v>20.251999999999999</v>
      </c>
      <c r="F8" s="38">
        <v>47.845999999999997</v>
      </c>
      <c r="G8" s="313"/>
    </row>
    <row r="9" spans="1:11" ht="30" customHeight="1">
      <c r="A9" s="33" t="s">
        <v>227</v>
      </c>
      <c r="B9" s="34" t="s">
        <v>146</v>
      </c>
      <c r="C9" s="34" t="s">
        <v>146</v>
      </c>
      <c r="D9" s="36" t="s">
        <v>146</v>
      </c>
      <c r="E9" s="37">
        <v>39.332000000000001</v>
      </c>
      <c r="F9" s="38">
        <v>16.2</v>
      </c>
      <c r="G9" s="313"/>
    </row>
    <row r="10" spans="1:11" ht="30" customHeight="1">
      <c r="A10" s="33" t="s">
        <v>228</v>
      </c>
      <c r="B10" s="34" t="s">
        <v>146</v>
      </c>
      <c r="C10" s="34" t="s">
        <v>146</v>
      </c>
      <c r="D10" s="36" t="s">
        <v>146</v>
      </c>
      <c r="E10" s="37">
        <v>15.631</v>
      </c>
      <c r="F10" s="38">
        <v>43.948999999999998</v>
      </c>
      <c r="G10" s="313"/>
    </row>
    <row r="11" spans="1:11" ht="30" customHeight="1">
      <c r="A11" s="33" t="s">
        <v>229</v>
      </c>
      <c r="B11" s="34" t="s">
        <v>146</v>
      </c>
      <c r="C11" s="34" t="s">
        <v>146</v>
      </c>
      <c r="D11" s="36" t="s">
        <v>146</v>
      </c>
      <c r="E11" s="37">
        <v>6.609</v>
      </c>
      <c r="F11" s="38">
        <v>22.338999999999999</v>
      </c>
      <c r="G11" s="313"/>
    </row>
    <row r="12" spans="1:11" ht="30" customHeight="1">
      <c r="A12" s="33" t="s">
        <v>230</v>
      </c>
      <c r="B12" s="34" t="s">
        <v>146</v>
      </c>
      <c r="C12" s="34" t="s">
        <v>146</v>
      </c>
      <c r="D12" s="36" t="s">
        <v>146</v>
      </c>
      <c r="E12" s="37">
        <v>24.428999999999998</v>
      </c>
      <c r="F12" s="38">
        <v>5.8789999999999996</v>
      </c>
      <c r="G12" s="313"/>
    </row>
    <row r="13" spans="1:11" ht="30" customHeight="1">
      <c r="A13" s="33" t="s">
        <v>231</v>
      </c>
      <c r="B13" s="34" t="s">
        <v>146</v>
      </c>
      <c r="C13" s="34" t="s">
        <v>146</v>
      </c>
      <c r="D13" s="36" t="s">
        <v>146</v>
      </c>
      <c r="E13" s="37">
        <v>10.696</v>
      </c>
      <c r="F13" s="38">
        <v>42.77</v>
      </c>
      <c r="G13" s="313"/>
    </row>
    <row r="14" spans="1:11" ht="30" customHeight="1">
      <c r="A14" s="33" t="s">
        <v>232</v>
      </c>
      <c r="B14" s="34" t="s">
        <v>146</v>
      </c>
      <c r="C14" s="34" t="s">
        <v>146</v>
      </c>
      <c r="D14" s="36" t="s">
        <v>146</v>
      </c>
      <c r="E14" s="37">
        <v>29.78</v>
      </c>
      <c r="F14" s="38">
        <v>44.732999999999997</v>
      </c>
      <c r="G14" s="313"/>
    </row>
    <row r="15" spans="1:11" ht="30" customHeight="1">
      <c r="A15" s="33" t="s">
        <v>233</v>
      </c>
      <c r="B15" s="34" t="s">
        <v>146</v>
      </c>
      <c r="C15" s="34" t="s">
        <v>146</v>
      </c>
      <c r="D15" s="36" t="s">
        <v>146</v>
      </c>
      <c r="E15" s="37">
        <v>6.0149999999999997</v>
      </c>
      <c r="F15" s="38">
        <v>44.933999999999997</v>
      </c>
      <c r="G15" s="313"/>
    </row>
    <row r="16" spans="1:11" ht="30" customHeight="1">
      <c r="A16" s="33" t="s">
        <v>234</v>
      </c>
      <c r="B16" s="34" t="s">
        <v>146</v>
      </c>
      <c r="C16" s="34" t="s">
        <v>146</v>
      </c>
      <c r="D16" s="36" t="s">
        <v>146</v>
      </c>
      <c r="E16" s="37">
        <v>7.5529999999999999</v>
      </c>
      <c r="F16" s="38">
        <v>19.425999999999998</v>
      </c>
      <c r="G16" s="313"/>
    </row>
    <row r="17" spans="1:8" ht="15">
      <c r="A17" s="33" t="s">
        <v>235</v>
      </c>
      <c r="B17" s="34" t="s">
        <v>146</v>
      </c>
      <c r="C17" s="34" t="s">
        <v>146</v>
      </c>
      <c r="D17" s="36" t="s">
        <v>146</v>
      </c>
      <c r="E17" s="39">
        <v>19.391999999999999</v>
      </c>
      <c r="F17" s="40">
        <v>30.925000000000001</v>
      </c>
      <c r="G17" s="314"/>
    </row>
    <row r="18" spans="1:8">
      <c r="A18" s="315" t="s">
        <v>236</v>
      </c>
      <c r="B18" s="310"/>
      <c r="C18" s="310"/>
      <c r="D18" s="310"/>
      <c r="E18" s="310"/>
      <c r="F18" s="310"/>
      <c r="G18" s="316"/>
      <c r="H18" s="317"/>
    </row>
    <row r="19" spans="1:8" ht="15">
      <c r="A19" s="33" t="s">
        <v>215</v>
      </c>
      <c r="B19" s="33" t="s">
        <v>216</v>
      </c>
      <c r="C19" s="33" t="s">
        <v>217</v>
      </c>
      <c r="D19" s="33" t="s">
        <v>218</v>
      </c>
      <c r="E19" s="34" t="s">
        <v>219</v>
      </c>
      <c r="F19" s="36" t="s">
        <v>220</v>
      </c>
      <c r="G19" s="308" t="s">
        <v>237</v>
      </c>
      <c r="H19" s="308"/>
    </row>
    <row r="20" spans="1:8" ht="15">
      <c r="A20" s="33" t="s">
        <v>222</v>
      </c>
      <c r="B20" s="34" t="s">
        <v>146</v>
      </c>
      <c r="C20" s="34" t="s">
        <v>146</v>
      </c>
      <c r="D20" s="34" t="s">
        <v>146</v>
      </c>
      <c r="E20" s="41">
        <v>56.534999999999997</v>
      </c>
      <c r="F20" s="42">
        <v>28.425000000000001</v>
      </c>
      <c r="G20" s="301"/>
      <c r="H20" s="302"/>
    </row>
    <row r="21" spans="1:8" ht="15">
      <c r="A21" s="33" t="s">
        <v>224</v>
      </c>
      <c r="B21" s="34" t="s">
        <v>146</v>
      </c>
      <c r="C21" s="34" t="s">
        <v>146</v>
      </c>
      <c r="D21" s="34" t="s">
        <v>146</v>
      </c>
      <c r="E21" s="41">
        <v>27.141999999999999</v>
      </c>
      <c r="F21" s="42">
        <v>19.913</v>
      </c>
      <c r="G21" s="303"/>
      <c r="H21" s="304"/>
    </row>
    <row r="22" spans="1:8" ht="15">
      <c r="A22" s="33" t="s">
        <v>225</v>
      </c>
      <c r="B22" s="34" t="s">
        <v>146</v>
      </c>
      <c r="C22" s="34" t="s">
        <v>146</v>
      </c>
      <c r="D22" s="34" t="s">
        <v>146</v>
      </c>
      <c r="E22" s="41">
        <v>-0.40699999999999997</v>
      </c>
      <c r="F22" s="42">
        <v>34.463000000000001</v>
      </c>
      <c r="G22" s="303"/>
      <c r="H22" s="304"/>
    </row>
    <row r="23" spans="1:8" ht="15">
      <c r="A23" s="33" t="s">
        <v>226</v>
      </c>
      <c r="B23" s="34" t="s">
        <v>146</v>
      </c>
      <c r="C23" s="34" t="s">
        <v>146</v>
      </c>
      <c r="D23" s="34" t="s">
        <v>146</v>
      </c>
      <c r="E23" s="41">
        <v>20.242999999999999</v>
      </c>
      <c r="F23" s="42">
        <v>47.831000000000003</v>
      </c>
      <c r="G23" s="303"/>
      <c r="H23" s="304"/>
    </row>
    <row r="24" spans="1:8" ht="15">
      <c r="A24" s="33" t="s">
        <v>227</v>
      </c>
      <c r="B24" s="34" t="s">
        <v>146</v>
      </c>
      <c r="C24" s="34" t="s">
        <v>146</v>
      </c>
      <c r="D24" s="34" t="s">
        <v>146</v>
      </c>
      <c r="E24" s="41">
        <v>39.320999999999998</v>
      </c>
      <c r="F24" s="42">
        <v>15.43</v>
      </c>
      <c r="G24" s="303"/>
      <c r="H24" s="304"/>
    </row>
    <row r="25" spans="1:8" ht="15">
      <c r="A25" s="33" t="s">
        <v>228</v>
      </c>
      <c r="B25" s="34" t="s">
        <v>146</v>
      </c>
      <c r="C25" s="34" t="s">
        <v>146</v>
      </c>
      <c r="D25" s="34" t="s">
        <v>146</v>
      </c>
      <c r="E25" s="41">
        <v>15.541</v>
      </c>
      <c r="F25" s="42">
        <v>43.069000000000003</v>
      </c>
      <c r="G25" s="303"/>
      <c r="H25" s="304"/>
    </row>
    <row r="26" spans="1:8" ht="15">
      <c r="A26" s="33" t="s">
        <v>229</v>
      </c>
      <c r="B26" s="34" t="s">
        <v>146</v>
      </c>
      <c r="C26" s="34" t="s">
        <v>146</v>
      </c>
      <c r="D26" s="34" t="s">
        <v>146</v>
      </c>
      <c r="E26" s="41">
        <v>6.609</v>
      </c>
      <c r="F26" s="42">
        <v>22.629000000000001</v>
      </c>
      <c r="G26" s="303"/>
      <c r="H26" s="304"/>
    </row>
    <row r="27" spans="1:8" ht="15">
      <c r="A27" s="33" t="s">
        <v>230</v>
      </c>
      <c r="B27" s="34" t="s">
        <v>146</v>
      </c>
      <c r="C27" s="34" t="s">
        <v>146</v>
      </c>
      <c r="D27" s="34" t="s">
        <v>146</v>
      </c>
      <c r="E27" s="41">
        <v>24.419</v>
      </c>
      <c r="F27" s="42">
        <v>5.7050000000000001</v>
      </c>
      <c r="G27" s="303"/>
      <c r="H27" s="304"/>
    </row>
    <row r="28" spans="1:8" ht="15">
      <c r="A28" s="33" t="s">
        <v>231</v>
      </c>
      <c r="B28" s="34" t="s">
        <v>146</v>
      </c>
      <c r="C28" s="34" t="s">
        <v>146</v>
      </c>
      <c r="D28" s="34" t="s">
        <v>146</v>
      </c>
      <c r="E28" s="41">
        <v>10.555999999999999</v>
      </c>
      <c r="F28" s="42">
        <v>40.619999999999997</v>
      </c>
      <c r="G28" s="303"/>
      <c r="H28" s="304"/>
    </row>
    <row r="29" spans="1:8" ht="15">
      <c r="A29" s="33" t="s">
        <v>232</v>
      </c>
      <c r="B29" s="34" t="s">
        <v>146</v>
      </c>
      <c r="C29" s="34" t="s">
        <v>146</v>
      </c>
      <c r="D29" s="34" t="s">
        <v>146</v>
      </c>
      <c r="E29" s="41">
        <v>29.542999999999999</v>
      </c>
      <c r="F29" s="42">
        <v>42.539000000000001</v>
      </c>
      <c r="G29" s="303"/>
      <c r="H29" s="304"/>
    </row>
    <row r="30" spans="1:8" ht="15">
      <c r="A30" s="33" t="s">
        <v>233</v>
      </c>
      <c r="B30" s="34" t="s">
        <v>146</v>
      </c>
      <c r="C30" s="34" t="s">
        <v>146</v>
      </c>
      <c r="D30" s="34" t="s">
        <v>146</v>
      </c>
      <c r="E30" s="41">
        <v>6.0060000000000002</v>
      </c>
      <c r="F30" s="42">
        <v>43.944000000000003</v>
      </c>
      <c r="G30" s="303"/>
      <c r="H30" s="304"/>
    </row>
    <row r="31" spans="1:8" ht="15">
      <c r="A31" s="33" t="s">
        <v>234</v>
      </c>
      <c r="B31" s="34" t="s">
        <v>146</v>
      </c>
      <c r="C31" s="34" t="s">
        <v>146</v>
      </c>
      <c r="D31" s="34" t="s">
        <v>146</v>
      </c>
      <c r="E31" s="41">
        <v>7.5529999999999999</v>
      </c>
      <c r="F31" s="42">
        <v>19.25</v>
      </c>
      <c r="G31" s="303"/>
      <c r="H31" s="304"/>
    </row>
    <row r="32" spans="1:8" ht="15">
      <c r="A32" s="33" t="s">
        <v>235</v>
      </c>
      <c r="B32" s="34" t="s">
        <v>146</v>
      </c>
      <c r="C32" s="34" t="s">
        <v>146</v>
      </c>
      <c r="D32" s="34" t="s">
        <v>146</v>
      </c>
      <c r="E32" s="43">
        <v>19.369</v>
      </c>
      <c r="F32" s="44">
        <v>30.189</v>
      </c>
      <c r="G32" s="305"/>
      <c r="H32" s="306"/>
    </row>
  </sheetData>
  <mergeCells count="6">
    <mergeCell ref="G20:H32"/>
    <mergeCell ref="A2:G2"/>
    <mergeCell ref="A3:G3"/>
    <mergeCell ref="G5:G17"/>
    <mergeCell ref="A18:H18"/>
    <mergeCell ref="G19:H19"/>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A1:N17"/>
  <sheetViews>
    <sheetView topLeftCell="A7" workbookViewId="0">
      <selection sqref="A1:N17"/>
    </sheetView>
  </sheetViews>
  <sheetFormatPr defaultRowHeight="12.75"/>
  <cols>
    <col min="1" max="1" width="10.5" style="165" customWidth="1"/>
    <col min="2" max="2" width="22.33203125" style="165" customWidth="1"/>
    <col min="3" max="3" width="17" style="165" customWidth="1"/>
    <col min="4" max="4" width="12" style="165" customWidth="1"/>
    <col min="5" max="5" width="19.33203125" style="165" customWidth="1"/>
    <col min="6" max="6" width="15.6640625" style="165" customWidth="1"/>
    <col min="7" max="7" width="16.1640625" style="165" customWidth="1"/>
    <col min="8" max="8" width="6.6640625" style="165" customWidth="1"/>
    <col min="9" max="9" width="21" style="165" customWidth="1"/>
    <col min="10" max="10" width="16.5" style="165" customWidth="1"/>
    <col min="11" max="11" width="12" style="165" customWidth="1"/>
    <col min="12" max="12" width="15.6640625" style="165" customWidth="1"/>
    <col min="13" max="13" width="13.1640625" style="165" customWidth="1"/>
    <col min="14" max="14" width="9.5" style="165" customWidth="1"/>
    <col min="15" max="15" width="2.6640625" style="165" customWidth="1"/>
    <col min="16" max="16384" width="9.33203125" style="165"/>
  </cols>
  <sheetData>
    <row r="1" spans="1:14" ht="14.1" customHeight="1">
      <c r="A1" s="287" t="s">
        <v>544</v>
      </c>
      <c r="B1" s="287"/>
      <c r="C1" s="287"/>
      <c r="D1" s="287"/>
      <c r="E1" s="287"/>
      <c r="F1" s="287"/>
      <c r="G1" s="287"/>
      <c r="H1" s="287"/>
      <c r="I1" s="287"/>
      <c r="J1" s="287"/>
      <c r="K1" s="287"/>
      <c r="L1" s="287"/>
      <c r="M1" s="287"/>
      <c r="N1" s="287"/>
    </row>
    <row r="2" spans="1:14" ht="12.95" customHeight="1">
      <c r="A2" s="166" t="s">
        <v>545</v>
      </c>
    </row>
    <row r="3" spans="1:14" ht="12.95" customHeight="1">
      <c r="A3" s="166" t="s">
        <v>546</v>
      </c>
    </row>
    <row r="4" spans="1:14" ht="12.95" customHeight="1">
      <c r="A4" s="165" t="s">
        <v>547</v>
      </c>
    </row>
    <row r="5" spans="1:14" ht="54" customHeight="1">
      <c r="A5" s="322" t="s">
        <v>548</v>
      </c>
      <c r="B5" s="322" t="s">
        <v>549</v>
      </c>
      <c r="C5" s="322" t="s">
        <v>550</v>
      </c>
      <c r="D5" s="322" t="s">
        <v>551</v>
      </c>
      <c r="E5" s="318" t="s">
        <v>552</v>
      </c>
      <c r="F5" s="324"/>
      <c r="G5" s="324"/>
      <c r="H5" s="324"/>
      <c r="I5" s="324"/>
      <c r="J5" s="319"/>
      <c r="K5" s="322" t="s">
        <v>553</v>
      </c>
      <c r="L5" s="320" t="s">
        <v>554</v>
      </c>
      <c r="M5" s="322" t="s">
        <v>555</v>
      </c>
      <c r="N5" s="322" t="s">
        <v>556</v>
      </c>
    </row>
    <row r="6" spans="1:14" ht="83.25" customHeight="1">
      <c r="A6" s="321"/>
      <c r="B6" s="321"/>
      <c r="C6" s="321"/>
      <c r="D6" s="321"/>
      <c r="E6" s="318" t="s">
        <v>557</v>
      </c>
      <c r="F6" s="319"/>
      <c r="G6" s="323" t="s">
        <v>558</v>
      </c>
      <c r="H6" s="319"/>
      <c r="I6" s="323" t="s">
        <v>559</v>
      </c>
      <c r="J6" s="319"/>
      <c r="K6" s="321"/>
      <c r="L6" s="321"/>
      <c r="M6" s="321"/>
      <c r="N6" s="321"/>
    </row>
    <row r="7" spans="1:14" ht="11.1" customHeight="1">
      <c r="A7" s="33"/>
      <c r="B7" s="33"/>
      <c r="C7" s="33"/>
      <c r="D7" s="33"/>
      <c r="E7" s="318"/>
      <c r="F7" s="319"/>
      <c r="G7" s="318"/>
      <c r="H7" s="319"/>
      <c r="I7" s="318"/>
      <c r="J7" s="319"/>
      <c r="K7" s="33"/>
      <c r="L7" s="33"/>
      <c r="M7" s="33"/>
      <c r="N7" s="33"/>
    </row>
    <row r="8" spans="1:14" ht="44.1" customHeight="1">
      <c r="A8" s="33"/>
      <c r="B8" s="33"/>
      <c r="C8" s="33"/>
      <c r="D8" s="33"/>
      <c r="E8" s="34" t="s">
        <v>560</v>
      </c>
      <c r="F8" s="33" t="s">
        <v>561</v>
      </c>
      <c r="G8" s="33" t="s">
        <v>562</v>
      </c>
      <c r="H8" s="33" t="s">
        <v>563</v>
      </c>
      <c r="I8" s="34" t="s">
        <v>564</v>
      </c>
      <c r="J8" s="33" t="s">
        <v>563</v>
      </c>
      <c r="K8" s="33"/>
      <c r="L8" s="33"/>
      <c r="M8" s="33"/>
      <c r="N8" s="33"/>
    </row>
    <row r="9" spans="1:14" ht="31.5" customHeight="1">
      <c r="A9" s="167" t="s">
        <v>565</v>
      </c>
      <c r="B9" s="168"/>
      <c r="C9" s="168"/>
      <c r="D9" s="168"/>
      <c r="E9" s="33"/>
      <c r="F9" s="168"/>
      <c r="G9" s="34"/>
      <c r="H9" s="34"/>
      <c r="I9" s="34"/>
      <c r="J9" s="34"/>
      <c r="K9" s="168"/>
      <c r="L9" s="168"/>
      <c r="M9" s="168"/>
      <c r="N9" s="33"/>
    </row>
    <row r="10" spans="1:14" ht="33" customHeight="1">
      <c r="A10" s="167" t="s">
        <v>566</v>
      </c>
      <c r="B10" s="168"/>
      <c r="C10" s="168"/>
      <c r="D10" s="168"/>
      <c r="E10" s="33"/>
      <c r="F10" s="168"/>
      <c r="G10" s="34"/>
      <c r="H10" s="34"/>
      <c r="I10" s="34"/>
      <c r="J10" s="34"/>
      <c r="K10" s="168"/>
      <c r="L10" s="168"/>
      <c r="M10" s="168"/>
      <c r="N10" s="33"/>
    </row>
    <row r="11" spans="1:14" ht="45" customHeight="1">
      <c r="A11" s="167" t="s">
        <v>567</v>
      </c>
      <c r="B11" s="168"/>
      <c r="C11" s="168"/>
      <c r="D11" s="168"/>
      <c r="E11" s="33"/>
      <c r="F11" s="168"/>
      <c r="G11" s="34"/>
      <c r="H11" s="34"/>
      <c r="I11" s="34"/>
      <c r="J11" s="34"/>
      <c r="K11" s="168"/>
      <c r="L11" s="168"/>
      <c r="M11" s="168"/>
      <c r="N11" s="33"/>
    </row>
    <row r="12" spans="1:14" ht="30.75" customHeight="1">
      <c r="A12" s="167" t="s">
        <v>154</v>
      </c>
      <c r="B12" s="168"/>
      <c r="C12" s="168"/>
      <c r="D12" s="168"/>
      <c r="E12" s="33"/>
      <c r="F12" s="33"/>
      <c r="G12" s="34"/>
      <c r="H12" s="34"/>
      <c r="I12" s="34"/>
      <c r="J12" s="34"/>
      <c r="K12" s="168"/>
      <c r="L12" s="168"/>
      <c r="M12" s="168"/>
      <c r="N12" s="33"/>
    </row>
    <row r="13" spans="1:14" ht="30.75" customHeight="1">
      <c r="A13" s="167" t="s">
        <v>151</v>
      </c>
      <c r="B13" s="168"/>
      <c r="C13" s="168"/>
      <c r="D13" s="168"/>
      <c r="E13" s="33"/>
      <c r="F13" s="33"/>
      <c r="G13" s="34"/>
      <c r="H13" s="34"/>
      <c r="I13" s="34"/>
      <c r="J13" s="34"/>
      <c r="K13" s="168"/>
      <c r="L13" s="168"/>
      <c r="M13" s="168"/>
      <c r="N13" s="33"/>
    </row>
    <row r="14" spans="1:14" ht="27.75" customHeight="1">
      <c r="A14" s="33" t="s">
        <v>155</v>
      </c>
      <c r="B14" s="33"/>
      <c r="C14" s="33"/>
      <c r="D14" s="34"/>
      <c r="E14" s="33"/>
      <c r="F14" s="33"/>
      <c r="G14" s="34"/>
      <c r="H14" s="34"/>
      <c r="I14" s="34"/>
      <c r="J14" s="34"/>
      <c r="K14" s="33"/>
      <c r="L14" s="169">
        <f>+[1]Sheet1!D12/100000</f>
        <v>7951.0594099999998</v>
      </c>
      <c r="M14" s="168"/>
      <c r="N14" s="33"/>
    </row>
    <row r="15" spans="1:14" ht="28.5" customHeight="1">
      <c r="A15" s="33" t="s">
        <v>156</v>
      </c>
      <c r="B15" s="33"/>
      <c r="C15" s="33"/>
      <c r="D15" s="34"/>
      <c r="E15" s="33"/>
      <c r="F15" s="33"/>
      <c r="G15" s="33"/>
      <c r="H15" s="33"/>
      <c r="I15" s="33"/>
      <c r="J15" s="33"/>
      <c r="K15" s="33"/>
      <c r="L15" s="170">
        <f>+'[1]Sheet2 (2)'!H17/100000</f>
        <v>62.991237799999993</v>
      </c>
      <c r="M15" s="168"/>
      <c r="N15" s="33"/>
    </row>
    <row r="16" spans="1:14" ht="33.75" customHeight="1">
      <c r="A16" s="167" t="s">
        <v>157</v>
      </c>
      <c r="B16" s="33"/>
      <c r="C16" s="33"/>
      <c r="D16" s="34"/>
      <c r="E16" s="33"/>
      <c r="F16" s="33"/>
      <c r="G16" s="33"/>
      <c r="H16" s="33"/>
      <c r="I16" s="33"/>
      <c r="J16" s="33"/>
      <c r="K16" s="33"/>
      <c r="L16" s="170">
        <f>+'[1]Sheet2 (2)'!H50/100000</f>
        <v>154.31352200000003</v>
      </c>
      <c r="M16" s="168"/>
      <c r="N16" s="33"/>
    </row>
    <row r="17" spans="1:1" ht="12.95" customHeight="1">
      <c r="A17" s="171" t="s">
        <v>568</v>
      </c>
    </row>
  </sheetData>
  <mergeCells count="16">
    <mergeCell ref="E7:F7"/>
    <mergeCell ref="G7:H7"/>
    <mergeCell ref="I7:J7"/>
    <mergeCell ref="A1:N1"/>
    <mergeCell ref="L5:L6"/>
    <mergeCell ref="M5:M6"/>
    <mergeCell ref="N5:N6"/>
    <mergeCell ref="E6:F6"/>
    <mergeCell ref="G6:H6"/>
    <mergeCell ref="I6:J6"/>
    <mergeCell ref="A5:A6"/>
    <mergeCell ref="B5:B6"/>
    <mergeCell ref="C5:C6"/>
    <mergeCell ref="D5:D6"/>
    <mergeCell ref="E5:J5"/>
    <mergeCell ref="K5:K6"/>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G19"/>
  <sheetViews>
    <sheetView workbookViewId="0">
      <selection activeCell="D1" sqref="D1"/>
    </sheetView>
  </sheetViews>
  <sheetFormatPr defaultRowHeight="15"/>
  <cols>
    <col min="1" max="1" width="15.5" style="107" customWidth="1"/>
    <col min="2" max="2" width="64.6640625" style="107" customWidth="1"/>
    <col min="3" max="3" width="9.1640625" style="107" customWidth="1"/>
    <col min="4" max="4" width="15.83203125" style="107" customWidth="1"/>
    <col min="5" max="6" width="11.6640625" style="107" bestFit="1" customWidth="1"/>
    <col min="7" max="7" width="14.6640625" style="107" bestFit="1" customWidth="1"/>
    <col min="8" max="16384" width="9.33203125" style="107"/>
  </cols>
  <sheetData>
    <row r="1" spans="1:7">
      <c r="A1" s="121"/>
      <c r="B1" s="121"/>
      <c r="C1" s="121"/>
      <c r="D1" s="121" t="s">
        <v>543</v>
      </c>
      <c r="E1" s="121"/>
    </row>
    <row r="2" spans="1:7">
      <c r="A2" s="325" t="s">
        <v>373</v>
      </c>
      <c r="B2" s="325"/>
      <c r="C2" s="325"/>
      <c r="D2" s="325"/>
      <c r="E2" s="120"/>
      <c r="F2" s="120"/>
    </row>
    <row r="3" spans="1:7">
      <c r="A3" s="325" t="s">
        <v>374</v>
      </c>
      <c r="B3" s="325"/>
      <c r="C3" s="325"/>
      <c r="D3" s="325"/>
      <c r="E3" s="120"/>
      <c r="F3" s="120"/>
    </row>
    <row r="4" spans="1:7">
      <c r="A4" s="326" t="s">
        <v>375</v>
      </c>
      <c r="B4" s="326"/>
      <c r="C4" s="326"/>
      <c r="D4" s="326"/>
    </row>
    <row r="5" spans="1:7">
      <c r="A5" s="118" t="s">
        <v>376</v>
      </c>
      <c r="B5" s="118" t="s">
        <v>377</v>
      </c>
      <c r="C5" s="118" t="s">
        <v>378</v>
      </c>
      <c r="D5" s="118" t="s">
        <v>379</v>
      </c>
    </row>
    <row r="6" spans="1:7" ht="73.5">
      <c r="A6" s="118">
        <v>741010001</v>
      </c>
      <c r="B6" s="117" t="s">
        <v>380</v>
      </c>
      <c r="C6" s="116" t="s">
        <v>381</v>
      </c>
      <c r="D6" s="115">
        <v>68402806</v>
      </c>
      <c r="E6" s="119"/>
    </row>
    <row r="7" spans="1:7" ht="126">
      <c r="A7" s="118">
        <v>741020001</v>
      </c>
      <c r="B7" s="117" t="s">
        <v>382</v>
      </c>
      <c r="C7" s="116" t="s">
        <v>381</v>
      </c>
      <c r="D7" s="115">
        <v>102604209</v>
      </c>
      <c r="E7" s="119"/>
    </row>
    <row r="8" spans="1:7" ht="115.5">
      <c r="A8" s="118">
        <v>741030001</v>
      </c>
      <c r="B8" s="117" t="s">
        <v>383</v>
      </c>
      <c r="C8" s="116" t="s">
        <v>381</v>
      </c>
      <c r="D8" s="115">
        <v>387167601</v>
      </c>
      <c r="E8" s="119"/>
      <c r="F8" s="119"/>
    </row>
    <row r="9" spans="1:7" ht="36" customHeight="1">
      <c r="A9" s="118">
        <v>750010001</v>
      </c>
      <c r="B9" s="117" t="s">
        <v>384</v>
      </c>
      <c r="C9" s="116" t="s">
        <v>385</v>
      </c>
      <c r="D9" s="115">
        <v>236931325</v>
      </c>
      <c r="F9" s="111"/>
      <c r="G9" s="111"/>
    </row>
    <row r="10" spans="1:7">
      <c r="A10" s="114"/>
      <c r="B10" s="113" t="s">
        <v>333</v>
      </c>
      <c r="C10" s="112"/>
      <c r="D10" s="112">
        <f>SUM(D6:D9)</f>
        <v>795105941</v>
      </c>
      <c r="E10" s="107" t="s">
        <v>386</v>
      </c>
    </row>
    <row r="12" spans="1:7">
      <c r="B12" s="107" t="s">
        <v>387</v>
      </c>
      <c r="D12" s="107">
        <f>D10</f>
        <v>795105941</v>
      </c>
      <c r="G12" s="111" t="s">
        <v>386</v>
      </c>
    </row>
    <row r="13" spans="1:7">
      <c r="B13" s="107" t="s">
        <v>388</v>
      </c>
      <c r="D13" s="109">
        <f>[2]Sheet2!H17+[2]Sheet2!H50+[2]Sheet2!H100</f>
        <v>61683255.800000004</v>
      </c>
    </row>
    <row r="14" spans="1:7">
      <c r="B14" s="107" t="s">
        <v>389</v>
      </c>
      <c r="D14" s="109">
        <f>D13+D12</f>
        <v>856789196.79999995</v>
      </c>
    </row>
    <row r="15" spans="1:7">
      <c r="B15" s="107" t="s">
        <v>390</v>
      </c>
      <c r="D15" s="110">
        <f>D14/10^5</f>
        <v>8567.8919679999999</v>
      </c>
    </row>
    <row r="16" spans="1:7">
      <c r="D16" s="109"/>
    </row>
    <row r="17" spans="2:4">
      <c r="D17" s="109"/>
    </row>
    <row r="18" spans="2:4">
      <c r="D18" s="109"/>
    </row>
    <row r="19" spans="2:4">
      <c r="B19" s="108" t="s">
        <v>391</v>
      </c>
    </row>
  </sheetData>
  <mergeCells count="3">
    <mergeCell ref="A2:D2"/>
    <mergeCell ref="A3:D3"/>
    <mergeCell ref="A4:D4"/>
  </mergeCells>
  <pageMargins left="0.70866141732283472" right="0.23622047244094491" top="0.74803149606299213" bottom="0.74803149606299213" header="0.31496062992125984" footer="0.31496062992125984"/>
  <pageSetup paperSize="9" scale="99" fitToHeight="0" orientation="portrait" r:id="rId1"/>
</worksheet>
</file>

<file path=xl/worksheets/sheet7.xml><?xml version="1.0" encoding="utf-8"?>
<worksheet xmlns="http://schemas.openxmlformats.org/spreadsheetml/2006/main" xmlns:r="http://schemas.openxmlformats.org/officeDocument/2006/relationships">
  <dimension ref="A1:V52"/>
  <sheetViews>
    <sheetView topLeftCell="A47" workbookViewId="0">
      <selection activeCell="AD51" sqref="AD51"/>
    </sheetView>
  </sheetViews>
  <sheetFormatPr defaultRowHeight="15"/>
  <cols>
    <col min="1" max="1" width="9.33203125" style="126"/>
    <col min="2" max="2" width="16" style="126" customWidth="1"/>
    <col min="3" max="3" width="42.5" style="126" bestFit="1" customWidth="1"/>
    <col min="4" max="4" width="0" style="126" hidden="1" customWidth="1"/>
    <col min="5" max="6" width="13.1640625" style="126" hidden="1" customWidth="1"/>
    <col min="7" max="7" width="9.33203125" style="126"/>
    <col min="8" max="8" width="14.6640625" style="126" customWidth="1"/>
    <col min="9" max="9" width="0" style="126" hidden="1" customWidth="1"/>
    <col min="10" max="10" width="19.6640625" style="126" hidden="1" customWidth="1"/>
    <col min="11" max="23" width="0" style="126" hidden="1" customWidth="1"/>
    <col min="24" max="257" width="9.33203125" style="126"/>
    <col min="258" max="258" width="16" style="126" customWidth="1"/>
    <col min="259" max="259" width="42.5" style="126" bestFit="1" customWidth="1"/>
    <col min="260" max="262" width="0" style="126" hidden="1" customWidth="1"/>
    <col min="263" max="263" width="9.33203125" style="126"/>
    <col min="264" max="264" width="14.6640625" style="126" customWidth="1"/>
    <col min="265" max="279" width="0" style="126" hidden="1" customWidth="1"/>
    <col min="280" max="513" width="9.33203125" style="126"/>
    <col min="514" max="514" width="16" style="126" customWidth="1"/>
    <col min="515" max="515" width="42.5" style="126" bestFit="1" customWidth="1"/>
    <col min="516" max="518" width="0" style="126" hidden="1" customWidth="1"/>
    <col min="519" max="519" width="9.33203125" style="126"/>
    <col min="520" max="520" width="14.6640625" style="126" customWidth="1"/>
    <col min="521" max="535" width="0" style="126" hidden="1" customWidth="1"/>
    <col min="536" max="769" width="9.33203125" style="126"/>
    <col min="770" max="770" width="16" style="126" customWidth="1"/>
    <col min="771" max="771" width="42.5" style="126" bestFit="1" customWidth="1"/>
    <col min="772" max="774" width="0" style="126" hidden="1" customWidth="1"/>
    <col min="775" max="775" width="9.33203125" style="126"/>
    <col min="776" max="776" width="14.6640625" style="126" customWidth="1"/>
    <col min="777" max="791" width="0" style="126" hidden="1" customWidth="1"/>
    <col min="792" max="1025" width="9.33203125" style="126"/>
    <col min="1026" max="1026" width="16" style="126" customWidth="1"/>
    <col min="1027" max="1027" width="42.5" style="126" bestFit="1" customWidth="1"/>
    <col min="1028" max="1030" width="0" style="126" hidden="1" customWidth="1"/>
    <col min="1031" max="1031" width="9.33203125" style="126"/>
    <col min="1032" max="1032" width="14.6640625" style="126" customWidth="1"/>
    <col min="1033" max="1047" width="0" style="126" hidden="1" customWidth="1"/>
    <col min="1048" max="1281" width="9.33203125" style="126"/>
    <col min="1282" max="1282" width="16" style="126" customWidth="1"/>
    <col min="1283" max="1283" width="42.5" style="126" bestFit="1" customWidth="1"/>
    <col min="1284" max="1286" width="0" style="126" hidden="1" customWidth="1"/>
    <col min="1287" max="1287" width="9.33203125" style="126"/>
    <col min="1288" max="1288" width="14.6640625" style="126" customWidth="1"/>
    <col min="1289" max="1303" width="0" style="126" hidden="1" customWidth="1"/>
    <col min="1304" max="1537" width="9.33203125" style="126"/>
    <col min="1538" max="1538" width="16" style="126" customWidth="1"/>
    <col min="1539" max="1539" width="42.5" style="126" bestFit="1" customWidth="1"/>
    <col min="1540" max="1542" width="0" style="126" hidden="1" customWidth="1"/>
    <col min="1543" max="1543" width="9.33203125" style="126"/>
    <col min="1544" max="1544" width="14.6640625" style="126" customWidth="1"/>
    <col min="1545" max="1559" width="0" style="126" hidden="1" customWidth="1"/>
    <col min="1560" max="1793" width="9.33203125" style="126"/>
    <col min="1794" max="1794" width="16" style="126" customWidth="1"/>
    <col min="1795" max="1795" width="42.5" style="126" bestFit="1" customWidth="1"/>
    <col min="1796" max="1798" width="0" style="126" hidden="1" customWidth="1"/>
    <col min="1799" max="1799" width="9.33203125" style="126"/>
    <col min="1800" max="1800" width="14.6640625" style="126" customWidth="1"/>
    <col min="1801" max="1815" width="0" style="126" hidden="1" customWidth="1"/>
    <col min="1816" max="2049" width="9.33203125" style="126"/>
    <col min="2050" max="2050" width="16" style="126" customWidth="1"/>
    <col min="2051" max="2051" width="42.5" style="126" bestFit="1" customWidth="1"/>
    <col min="2052" max="2054" width="0" style="126" hidden="1" customWidth="1"/>
    <col min="2055" max="2055" width="9.33203125" style="126"/>
    <col min="2056" max="2056" width="14.6640625" style="126" customWidth="1"/>
    <col min="2057" max="2071" width="0" style="126" hidden="1" customWidth="1"/>
    <col min="2072" max="2305" width="9.33203125" style="126"/>
    <col min="2306" max="2306" width="16" style="126" customWidth="1"/>
    <col min="2307" max="2307" width="42.5" style="126" bestFit="1" customWidth="1"/>
    <col min="2308" max="2310" width="0" style="126" hidden="1" customWidth="1"/>
    <col min="2311" max="2311" width="9.33203125" style="126"/>
    <col min="2312" max="2312" width="14.6640625" style="126" customWidth="1"/>
    <col min="2313" max="2327" width="0" style="126" hidden="1" customWidth="1"/>
    <col min="2328" max="2561" width="9.33203125" style="126"/>
    <col min="2562" max="2562" width="16" style="126" customWidth="1"/>
    <col min="2563" max="2563" width="42.5" style="126" bestFit="1" customWidth="1"/>
    <col min="2564" max="2566" width="0" style="126" hidden="1" customWidth="1"/>
    <col min="2567" max="2567" width="9.33203125" style="126"/>
    <col min="2568" max="2568" width="14.6640625" style="126" customWidth="1"/>
    <col min="2569" max="2583" width="0" style="126" hidden="1" customWidth="1"/>
    <col min="2584" max="2817" width="9.33203125" style="126"/>
    <col min="2818" max="2818" width="16" style="126" customWidth="1"/>
    <col min="2819" max="2819" width="42.5" style="126" bestFit="1" customWidth="1"/>
    <col min="2820" max="2822" width="0" style="126" hidden="1" customWidth="1"/>
    <col min="2823" max="2823" width="9.33203125" style="126"/>
    <col min="2824" max="2824" width="14.6640625" style="126" customWidth="1"/>
    <col min="2825" max="2839" width="0" style="126" hidden="1" customWidth="1"/>
    <col min="2840" max="3073" width="9.33203125" style="126"/>
    <col min="3074" max="3074" width="16" style="126" customWidth="1"/>
    <col min="3075" max="3075" width="42.5" style="126" bestFit="1" customWidth="1"/>
    <col min="3076" max="3078" width="0" style="126" hidden="1" customWidth="1"/>
    <col min="3079" max="3079" width="9.33203125" style="126"/>
    <col min="3080" max="3080" width="14.6640625" style="126" customWidth="1"/>
    <col min="3081" max="3095" width="0" style="126" hidden="1" customWidth="1"/>
    <col min="3096" max="3329" width="9.33203125" style="126"/>
    <col min="3330" max="3330" width="16" style="126" customWidth="1"/>
    <col min="3331" max="3331" width="42.5" style="126" bestFit="1" customWidth="1"/>
    <col min="3332" max="3334" width="0" style="126" hidden="1" customWidth="1"/>
    <col min="3335" max="3335" width="9.33203125" style="126"/>
    <col min="3336" max="3336" width="14.6640625" style="126" customWidth="1"/>
    <col min="3337" max="3351" width="0" style="126" hidden="1" customWidth="1"/>
    <col min="3352" max="3585" width="9.33203125" style="126"/>
    <col min="3586" max="3586" width="16" style="126" customWidth="1"/>
    <col min="3587" max="3587" width="42.5" style="126" bestFit="1" customWidth="1"/>
    <col min="3588" max="3590" width="0" style="126" hidden="1" customWidth="1"/>
    <col min="3591" max="3591" width="9.33203125" style="126"/>
    <col min="3592" max="3592" width="14.6640625" style="126" customWidth="1"/>
    <col min="3593" max="3607" width="0" style="126" hidden="1" customWidth="1"/>
    <col min="3608" max="3841" width="9.33203125" style="126"/>
    <col min="3842" max="3842" width="16" style="126" customWidth="1"/>
    <col min="3843" max="3843" width="42.5" style="126" bestFit="1" customWidth="1"/>
    <col min="3844" max="3846" width="0" style="126" hidden="1" customWidth="1"/>
    <col min="3847" max="3847" width="9.33203125" style="126"/>
    <col min="3848" max="3848" width="14.6640625" style="126" customWidth="1"/>
    <col min="3849" max="3863" width="0" style="126" hidden="1" customWidth="1"/>
    <col min="3864" max="4097" width="9.33203125" style="126"/>
    <col min="4098" max="4098" width="16" style="126" customWidth="1"/>
    <col min="4099" max="4099" width="42.5" style="126" bestFit="1" customWidth="1"/>
    <col min="4100" max="4102" width="0" style="126" hidden="1" customWidth="1"/>
    <col min="4103" max="4103" width="9.33203125" style="126"/>
    <col min="4104" max="4104" width="14.6640625" style="126" customWidth="1"/>
    <col min="4105" max="4119" width="0" style="126" hidden="1" customWidth="1"/>
    <col min="4120" max="4353" width="9.33203125" style="126"/>
    <col min="4354" max="4354" width="16" style="126" customWidth="1"/>
    <col min="4355" max="4355" width="42.5" style="126" bestFit="1" customWidth="1"/>
    <col min="4356" max="4358" width="0" style="126" hidden="1" customWidth="1"/>
    <col min="4359" max="4359" width="9.33203125" style="126"/>
    <col min="4360" max="4360" width="14.6640625" style="126" customWidth="1"/>
    <col min="4361" max="4375" width="0" style="126" hidden="1" customWidth="1"/>
    <col min="4376" max="4609" width="9.33203125" style="126"/>
    <col min="4610" max="4610" width="16" style="126" customWidth="1"/>
    <col min="4611" max="4611" width="42.5" style="126" bestFit="1" customWidth="1"/>
    <col min="4612" max="4614" width="0" style="126" hidden="1" customWidth="1"/>
    <col min="4615" max="4615" width="9.33203125" style="126"/>
    <col min="4616" max="4616" width="14.6640625" style="126" customWidth="1"/>
    <col min="4617" max="4631" width="0" style="126" hidden="1" customWidth="1"/>
    <col min="4632" max="4865" width="9.33203125" style="126"/>
    <col min="4866" max="4866" width="16" style="126" customWidth="1"/>
    <col min="4867" max="4867" width="42.5" style="126" bestFit="1" customWidth="1"/>
    <col min="4868" max="4870" width="0" style="126" hidden="1" customWidth="1"/>
    <col min="4871" max="4871" width="9.33203125" style="126"/>
    <col min="4872" max="4872" width="14.6640625" style="126" customWidth="1"/>
    <col min="4873" max="4887" width="0" style="126" hidden="1" customWidth="1"/>
    <col min="4888" max="5121" width="9.33203125" style="126"/>
    <col min="5122" max="5122" width="16" style="126" customWidth="1"/>
    <col min="5123" max="5123" width="42.5" style="126" bestFit="1" customWidth="1"/>
    <col min="5124" max="5126" width="0" style="126" hidden="1" customWidth="1"/>
    <col min="5127" max="5127" width="9.33203125" style="126"/>
    <col min="5128" max="5128" width="14.6640625" style="126" customWidth="1"/>
    <col min="5129" max="5143" width="0" style="126" hidden="1" customWidth="1"/>
    <col min="5144" max="5377" width="9.33203125" style="126"/>
    <col min="5378" max="5378" width="16" style="126" customWidth="1"/>
    <col min="5379" max="5379" width="42.5" style="126" bestFit="1" customWidth="1"/>
    <col min="5380" max="5382" width="0" style="126" hidden="1" customWidth="1"/>
    <col min="5383" max="5383" width="9.33203125" style="126"/>
    <col min="5384" max="5384" width="14.6640625" style="126" customWidth="1"/>
    <col min="5385" max="5399" width="0" style="126" hidden="1" customWidth="1"/>
    <col min="5400" max="5633" width="9.33203125" style="126"/>
    <col min="5634" max="5634" width="16" style="126" customWidth="1"/>
    <col min="5635" max="5635" width="42.5" style="126" bestFit="1" customWidth="1"/>
    <col min="5636" max="5638" width="0" style="126" hidden="1" customWidth="1"/>
    <col min="5639" max="5639" width="9.33203125" style="126"/>
    <col min="5640" max="5640" width="14.6640625" style="126" customWidth="1"/>
    <col min="5641" max="5655" width="0" style="126" hidden="1" customWidth="1"/>
    <col min="5656" max="5889" width="9.33203125" style="126"/>
    <col min="5890" max="5890" width="16" style="126" customWidth="1"/>
    <col min="5891" max="5891" width="42.5" style="126" bestFit="1" customWidth="1"/>
    <col min="5892" max="5894" width="0" style="126" hidden="1" customWidth="1"/>
    <col min="5895" max="5895" width="9.33203125" style="126"/>
    <col min="5896" max="5896" width="14.6640625" style="126" customWidth="1"/>
    <col min="5897" max="5911" width="0" style="126" hidden="1" customWidth="1"/>
    <col min="5912" max="6145" width="9.33203125" style="126"/>
    <col min="6146" max="6146" width="16" style="126" customWidth="1"/>
    <col min="6147" max="6147" width="42.5" style="126" bestFit="1" customWidth="1"/>
    <col min="6148" max="6150" width="0" style="126" hidden="1" customWidth="1"/>
    <col min="6151" max="6151" width="9.33203125" style="126"/>
    <col min="6152" max="6152" width="14.6640625" style="126" customWidth="1"/>
    <col min="6153" max="6167" width="0" style="126" hidden="1" customWidth="1"/>
    <col min="6168" max="6401" width="9.33203125" style="126"/>
    <col min="6402" max="6402" width="16" style="126" customWidth="1"/>
    <col min="6403" max="6403" width="42.5" style="126" bestFit="1" customWidth="1"/>
    <col min="6404" max="6406" width="0" style="126" hidden="1" customWidth="1"/>
    <col min="6407" max="6407" width="9.33203125" style="126"/>
    <col min="6408" max="6408" width="14.6640625" style="126" customWidth="1"/>
    <col min="6409" max="6423" width="0" style="126" hidden="1" customWidth="1"/>
    <col min="6424" max="6657" width="9.33203125" style="126"/>
    <col min="6658" max="6658" width="16" style="126" customWidth="1"/>
    <col min="6659" max="6659" width="42.5" style="126" bestFit="1" customWidth="1"/>
    <col min="6660" max="6662" width="0" style="126" hidden="1" customWidth="1"/>
    <col min="6663" max="6663" width="9.33203125" style="126"/>
    <col min="6664" max="6664" width="14.6640625" style="126" customWidth="1"/>
    <col min="6665" max="6679" width="0" style="126" hidden="1" customWidth="1"/>
    <col min="6680" max="6913" width="9.33203125" style="126"/>
    <col min="6914" max="6914" width="16" style="126" customWidth="1"/>
    <col min="6915" max="6915" width="42.5" style="126" bestFit="1" customWidth="1"/>
    <col min="6916" max="6918" width="0" style="126" hidden="1" customWidth="1"/>
    <col min="6919" max="6919" width="9.33203125" style="126"/>
    <col min="6920" max="6920" width="14.6640625" style="126" customWidth="1"/>
    <col min="6921" max="6935" width="0" style="126" hidden="1" customWidth="1"/>
    <col min="6936" max="7169" width="9.33203125" style="126"/>
    <col min="7170" max="7170" width="16" style="126" customWidth="1"/>
    <col min="7171" max="7171" width="42.5" style="126" bestFit="1" customWidth="1"/>
    <col min="7172" max="7174" width="0" style="126" hidden="1" customWidth="1"/>
    <col min="7175" max="7175" width="9.33203125" style="126"/>
    <col min="7176" max="7176" width="14.6640625" style="126" customWidth="1"/>
    <col min="7177" max="7191" width="0" style="126" hidden="1" customWidth="1"/>
    <col min="7192" max="7425" width="9.33203125" style="126"/>
    <col min="7426" max="7426" width="16" style="126" customWidth="1"/>
    <col min="7427" max="7427" width="42.5" style="126" bestFit="1" customWidth="1"/>
    <col min="7428" max="7430" width="0" style="126" hidden="1" customWidth="1"/>
    <col min="7431" max="7431" width="9.33203125" style="126"/>
    <col min="7432" max="7432" width="14.6640625" style="126" customWidth="1"/>
    <col min="7433" max="7447" width="0" style="126" hidden="1" customWidth="1"/>
    <col min="7448" max="7681" width="9.33203125" style="126"/>
    <col min="7682" max="7682" width="16" style="126" customWidth="1"/>
    <col min="7683" max="7683" width="42.5" style="126" bestFit="1" customWidth="1"/>
    <col min="7684" max="7686" width="0" style="126" hidden="1" customWidth="1"/>
    <col min="7687" max="7687" width="9.33203125" style="126"/>
    <col min="7688" max="7688" width="14.6640625" style="126" customWidth="1"/>
    <col min="7689" max="7703" width="0" style="126" hidden="1" customWidth="1"/>
    <col min="7704" max="7937" width="9.33203125" style="126"/>
    <col min="7938" max="7938" width="16" style="126" customWidth="1"/>
    <col min="7939" max="7939" width="42.5" style="126" bestFit="1" customWidth="1"/>
    <col min="7940" max="7942" width="0" style="126" hidden="1" customWidth="1"/>
    <col min="7943" max="7943" width="9.33203125" style="126"/>
    <col min="7944" max="7944" width="14.6640625" style="126" customWidth="1"/>
    <col min="7945" max="7959" width="0" style="126" hidden="1" customWidth="1"/>
    <col min="7960" max="8193" width="9.33203125" style="126"/>
    <col min="8194" max="8194" width="16" style="126" customWidth="1"/>
    <col min="8195" max="8195" width="42.5" style="126" bestFit="1" customWidth="1"/>
    <col min="8196" max="8198" width="0" style="126" hidden="1" customWidth="1"/>
    <col min="8199" max="8199" width="9.33203125" style="126"/>
    <col min="8200" max="8200" width="14.6640625" style="126" customWidth="1"/>
    <col min="8201" max="8215" width="0" style="126" hidden="1" customWidth="1"/>
    <col min="8216" max="8449" width="9.33203125" style="126"/>
    <col min="8450" max="8450" width="16" style="126" customWidth="1"/>
    <col min="8451" max="8451" width="42.5" style="126" bestFit="1" customWidth="1"/>
    <col min="8452" max="8454" width="0" style="126" hidden="1" customWidth="1"/>
    <col min="8455" max="8455" width="9.33203125" style="126"/>
    <col min="8456" max="8456" width="14.6640625" style="126" customWidth="1"/>
    <col min="8457" max="8471" width="0" style="126" hidden="1" customWidth="1"/>
    <col min="8472" max="8705" width="9.33203125" style="126"/>
    <col min="8706" max="8706" width="16" style="126" customWidth="1"/>
    <col min="8707" max="8707" width="42.5" style="126" bestFit="1" customWidth="1"/>
    <col min="8708" max="8710" width="0" style="126" hidden="1" customWidth="1"/>
    <col min="8711" max="8711" width="9.33203125" style="126"/>
    <col min="8712" max="8712" width="14.6640625" style="126" customWidth="1"/>
    <col min="8713" max="8727" width="0" style="126" hidden="1" customWidth="1"/>
    <col min="8728" max="8961" width="9.33203125" style="126"/>
    <col min="8962" max="8962" width="16" style="126" customWidth="1"/>
    <col min="8963" max="8963" width="42.5" style="126" bestFit="1" customWidth="1"/>
    <col min="8964" max="8966" width="0" style="126" hidden="1" customWidth="1"/>
    <col min="8967" max="8967" width="9.33203125" style="126"/>
    <col min="8968" max="8968" width="14.6640625" style="126" customWidth="1"/>
    <col min="8969" max="8983" width="0" style="126" hidden="1" customWidth="1"/>
    <col min="8984" max="9217" width="9.33203125" style="126"/>
    <col min="9218" max="9218" width="16" style="126" customWidth="1"/>
    <col min="9219" max="9219" width="42.5" style="126" bestFit="1" customWidth="1"/>
    <col min="9220" max="9222" width="0" style="126" hidden="1" customWidth="1"/>
    <col min="9223" max="9223" width="9.33203125" style="126"/>
    <col min="9224" max="9224" width="14.6640625" style="126" customWidth="1"/>
    <col min="9225" max="9239" width="0" style="126" hidden="1" customWidth="1"/>
    <col min="9240" max="9473" width="9.33203125" style="126"/>
    <col min="9474" max="9474" width="16" style="126" customWidth="1"/>
    <col min="9475" max="9475" width="42.5" style="126" bestFit="1" customWidth="1"/>
    <col min="9476" max="9478" width="0" style="126" hidden="1" customWidth="1"/>
    <col min="9479" max="9479" width="9.33203125" style="126"/>
    <col min="9480" max="9480" width="14.6640625" style="126" customWidth="1"/>
    <col min="9481" max="9495" width="0" style="126" hidden="1" customWidth="1"/>
    <col min="9496" max="9729" width="9.33203125" style="126"/>
    <col min="9730" max="9730" width="16" style="126" customWidth="1"/>
    <col min="9731" max="9731" width="42.5" style="126" bestFit="1" customWidth="1"/>
    <col min="9732" max="9734" width="0" style="126" hidden="1" customWidth="1"/>
    <col min="9735" max="9735" width="9.33203125" style="126"/>
    <col min="9736" max="9736" width="14.6640625" style="126" customWidth="1"/>
    <col min="9737" max="9751" width="0" style="126" hidden="1" customWidth="1"/>
    <col min="9752" max="9985" width="9.33203125" style="126"/>
    <col min="9986" max="9986" width="16" style="126" customWidth="1"/>
    <col min="9987" max="9987" width="42.5" style="126" bestFit="1" customWidth="1"/>
    <col min="9988" max="9990" width="0" style="126" hidden="1" customWidth="1"/>
    <col min="9991" max="9991" width="9.33203125" style="126"/>
    <col min="9992" max="9992" width="14.6640625" style="126" customWidth="1"/>
    <col min="9993" max="10007" width="0" style="126" hidden="1" customWidth="1"/>
    <col min="10008" max="10241" width="9.33203125" style="126"/>
    <col min="10242" max="10242" width="16" style="126" customWidth="1"/>
    <col min="10243" max="10243" width="42.5" style="126" bestFit="1" customWidth="1"/>
    <col min="10244" max="10246" width="0" style="126" hidden="1" customWidth="1"/>
    <col min="10247" max="10247" width="9.33203125" style="126"/>
    <col min="10248" max="10248" width="14.6640625" style="126" customWidth="1"/>
    <col min="10249" max="10263" width="0" style="126" hidden="1" customWidth="1"/>
    <col min="10264" max="10497" width="9.33203125" style="126"/>
    <col min="10498" max="10498" width="16" style="126" customWidth="1"/>
    <col min="10499" max="10499" width="42.5" style="126" bestFit="1" customWidth="1"/>
    <col min="10500" max="10502" width="0" style="126" hidden="1" customWidth="1"/>
    <col min="10503" max="10503" width="9.33203125" style="126"/>
    <col min="10504" max="10504" width="14.6640625" style="126" customWidth="1"/>
    <col min="10505" max="10519" width="0" style="126" hidden="1" customWidth="1"/>
    <col min="10520" max="10753" width="9.33203125" style="126"/>
    <col min="10754" max="10754" width="16" style="126" customWidth="1"/>
    <col min="10755" max="10755" width="42.5" style="126" bestFit="1" customWidth="1"/>
    <col min="10756" max="10758" width="0" style="126" hidden="1" customWidth="1"/>
    <col min="10759" max="10759" width="9.33203125" style="126"/>
    <col min="10760" max="10760" width="14.6640625" style="126" customWidth="1"/>
    <col min="10761" max="10775" width="0" style="126" hidden="1" customWidth="1"/>
    <col min="10776" max="11009" width="9.33203125" style="126"/>
    <col min="11010" max="11010" width="16" style="126" customWidth="1"/>
    <col min="11011" max="11011" width="42.5" style="126" bestFit="1" customWidth="1"/>
    <col min="11012" max="11014" width="0" style="126" hidden="1" customWidth="1"/>
    <col min="11015" max="11015" width="9.33203125" style="126"/>
    <col min="11016" max="11016" width="14.6640625" style="126" customWidth="1"/>
    <col min="11017" max="11031" width="0" style="126" hidden="1" customWidth="1"/>
    <col min="11032" max="11265" width="9.33203125" style="126"/>
    <col min="11266" max="11266" width="16" style="126" customWidth="1"/>
    <col min="11267" max="11267" width="42.5" style="126" bestFit="1" customWidth="1"/>
    <col min="11268" max="11270" width="0" style="126" hidden="1" customWidth="1"/>
    <col min="11271" max="11271" width="9.33203125" style="126"/>
    <col min="11272" max="11272" width="14.6640625" style="126" customWidth="1"/>
    <col min="11273" max="11287" width="0" style="126" hidden="1" customWidth="1"/>
    <col min="11288" max="11521" width="9.33203125" style="126"/>
    <col min="11522" max="11522" width="16" style="126" customWidth="1"/>
    <col min="11523" max="11523" width="42.5" style="126" bestFit="1" customWidth="1"/>
    <col min="11524" max="11526" width="0" style="126" hidden="1" customWidth="1"/>
    <col min="11527" max="11527" width="9.33203125" style="126"/>
    <col min="11528" max="11528" width="14.6640625" style="126" customWidth="1"/>
    <col min="11529" max="11543" width="0" style="126" hidden="1" customWidth="1"/>
    <col min="11544" max="11777" width="9.33203125" style="126"/>
    <col min="11778" max="11778" width="16" style="126" customWidth="1"/>
    <col min="11779" max="11779" width="42.5" style="126" bestFit="1" customWidth="1"/>
    <col min="11780" max="11782" width="0" style="126" hidden="1" customWidth="1"/>
    <col min="11783" max="11783" width="9.33203125" style="126"/>
    <col min="11784" max="11784" width="14.6640625" style="126" customWidth="1"/>
    <col min="11785" max="11799" width="0" style="126" hidden="1" customWidth="1"/>
    <col min="11800" max="12033" width="9.33203125" style="126"/>
    <col min="12034" max="12034" width="16" style="126" customWidth="1"/>
    <col min="12035" max="12035" width="42.5" style="126" bestFit="1" customWidth="1"/>
    <col min="12036" max="12038" width="0" style="126" hidden="1" customWidth="1"/>
    <col min="12039" max="12039" width="9.33203125" style="126"/>
    <col min="12040" max="12040" width="14.6640625" style="126" customWidth="1"/>
    <col min="12041" max="12055" width="0" style="126" hidden="1" customWidth="1"/>
    <col min="12056" max="12289" width="9.33203125" style="126"/>
    <col min="12290" max="12290" width="16" style="126" customWidth="1"/>
    <col min="12291" max="12291" width="42.5" style="126" bestFit="1" customWidth="1"/>
    <col min="12292" max="12294" width="0" style="126" hidden="1" customWidth="1"/>
    <col min="12295" max="12295" width="9.33203125" style="126"/>
    <col min="12296" max="12296" width="14.6640625" style="126" customWidth="1"/>
    <col min="12297" max="12311" width="0" style="126" hidden="1" customWidth="1"/>
    <col min="12312" max="12545" width="9.33203125" style="126"/>
    <col min="12546" max="12546" width="16" style="126" customWidth="1"/>
    <col min="12547" max="12547" width="42.5" style="126" bestFit="1" customWidth="1"/>
    <col min="12548" max="12550" width="0" style="126" hidden="1" customWidth="1"/>
    <col min="12551" max="12551" width="9.33203125" style="126"/>
    <col min="12552" max="12552" width="14.6640625" style="126" customWidth="1"/>
    <col min="12553" max="12567" width="0" style="126" hidden="1" customWidth="1"/>
    <col min="12568" max="12801" width="9.33203125" style="126"/>
    <col min="12802" max="12802" width="16" style="126" customWidth="1"/>
    <col min="12803" max="12803" width="42.5" style="126" bestFit="1" customWidth="1"/>
    <col min="12804" max="12806" width="0" style="126" hidden="1" customWidth="1"/>
    <col min="12807" max="12807" width="9.33203125" style="126"/>
    <col min="12808" max="12808" width="14.6640625" style="126" customWidth="1"/>
    <col min="12809" max="12823" width="0" style="126" hidden="1" customWidth="1"/>
    <col min="12824" max="13057" width="9.33203125" style="126"/>
    <col min="13058" max="13058" width="16" style="126" customWidth="1"/>
    <col min="13059" max="13059" width="42.5" style="126" bestFit="1" customWidth="1"/>
    <col min="13060" max="13062" width="0" style="126" hidden="1" customWidth="1"/>
    <col min="13063" max="13063" width="9.33203125" style="126"/>
    <col min="13064" max="13064" width="14.6640625" style="126" customWidth="1"/>
    <col min="13065" max="13079" width="0" style="126" hidden="1" customWidth="1"/>
    <col min="13080" max="13313" width="9.33203125" style="126"/>
    <col min="13314" max="13314" width="16" style="126" customWidth="1"/>
    <col min="13315" max="13315" width="42.5" style="126" bestFit="1" customWidth="1"/>
    <col min="13316" max="13318" width="0" style="126" hidden="1" customWidth="1"/>
    <col min="13319" max="13319" width="9.33203125" style="126"/>
    <col min="13320" max="13320" width="14.6640625" style="126" customWidth="1"/>
    <col min="13321" max="13335" width="0" style="126" hidden="1" customWidth="1"/>
    <col min="13336" max="13569" width="9.33203125" style="126"/>
    <col min="13570" max="13570" width="16" style="126" customWidth="1"/>
    <col min="13571" max="13571" width="42.5" style="126" bestFit="1" customWidth="1"/>
    <col min="13572" max="13574" width="0" style="126" hidden="1" customWidth="1"/>
    <col min="13575" max="13575" width="9.33203125" style="126"/>
    <col min="13576" max="13576" width="14.6640625" style="126" customWidth="1"/>
    <col min="13577" max="13591" width="0" style="126" hidden="1" customWidth="1"/>
    <col min="13592" max="13825" width="9.33203125" style="126"/>
    <col min="13826" max="13826" width="16" style="126" customWidth="1"/>
    <col min="13827" max="13827" width="42.5" style="126" bestFit="1" customWidth="1"/>
    <col min="13828" max="13830" width="0" style="126" hidden="1" customWidth="1"/>
    <col min="13831" max="13831" width="9.33203125" style="126"/>
    <col min="13832" max="13832" width="14.6640625" style="126" customWidth="1"/>
    <col min="13833" max="13847" width="0" style="126" hidden="1" customWidth="1"/>
    <col min="13848" max="14081" width="9.33203125" style="126"/>
    <col min="14082" max="14082" width="16" style="126" customWidth="1"/>
    <col min="14083" max="14083" width="42.5" style="126" bestFit="1" customWidth="1"/>
    <col min="14084" max="14086" width="0" style="126" hidden="1" customWidth="1"/>
    <col min="14087" max="14087" width="9.33203125" style="126"/>
    <col min="14088" max="14088" width="14.6640625" style="126" customWidth="1"/>
    <col min="14089" max="14103" width="0" style="126" hidden="1" customWidth="1"/>
    <col min="14104" max="14337" width="9.33203125" style="126"/>
    <col min="14338" max="14338" width="16" style="126" customWidth="1"/>
    <col min="14339" max="14339" width="42.5" style="126" bestFit="1" customWidth="1"/>
    <col min="14340" max="14342" width="0" style="126" hidden="1" customWidth="1"/>
    <col min="14343" max="14343" width="9.33203125" style="126"/>
    <col min="14344" max="14344" width="14.6640625" style="126" customWidth="1"/>
    <col min="14345" max="14359" width="0" style="126" hidden="1" customWidth="1"/>
    <col min="14360" max="14593" width="9.33203125" style="126"/>
    <col min="14594" max="14594" width="16" style="126" customWidth="1"/>
    <col min="14595" max="14595" width="42.5" style="126" bestFit="1" customWidth="1"/>
    <col min="14596" max="14598" width="0" style="126" hidden="1" customWidth="1"/>
    <col min="14599" max="14599" width="9.33203125" style="126"/>
    <col min="14600" max="14600" width="14.6640625" style="126" customWidth="1"/>
    <col min="14601" max="14615" width="0" style="126" hidden="1" customWidth="1"/>
    <col min="14616" max="14849" width="9.33203125" style="126"/>
    <col min="14850" max="14850" width="16" style="126" customWidth="1"/>
    <col min="14851" max="14851" width="42.5" style="126" bestFit="1" customWidth="1"/>
    <col min="14852" max="14854" width="0" style="126" hidden="1" customWidth="1"/>
    <col min="14855" max="14855" width="9.33203125" style="126"/>
    <col min="14856" max="14856" width="14.6640625" style="126" customWidth="1"/>
    <col min="14857" max="14871" width="0" style="126" hidden="1" customWidth="1"/>
    <col min="14872" max="15105" width="9.33203125" style="126"/>
    <col min="15106" max="15106" width="16" style="126" customWidth="1"/>
    <col min="15107" max="15107" width="42.5" style="126" bestFit="1" customWidth="1"/>
    <col min="15108" max="15110" width="0" style="126" hidden="1" customWidth="1"/>
    <col min="15111" max="15111" width="9.33203125" style="126"/>
    <col min="15112" max="15112" width="14.6640625" style="126" customWidth="1"/>
    <col min="15113" max="15127" width="0" style="126" hidden="1" customWidth="1"/>
    <col min="15128" max="15361" width="9.33203125" style="126"/>
    <col min="15362" max="15362" width="16" style="126" customWidth="1"/>
    <col min="15363" max="15363" width="42.5" style="126" bestFit="1" customWidth="1"/>
    <col min="15364" max="15366" width="0" style="126" hidden="1" customWidth="1"/>
    <col min="15367" max="15367" width="9.33203125" style="126"/>
    <col min="15368" max="15368" width="14.6640625" style="126" customWidth="1"/>
    <col min="15369" max="15383" width="0" style="126" hidden="1" customWidth="1"/>
    <col min="15384" max="15617" width="9.33203125" style="126"/>
    <col min="15618" max="15618" width="16" style="126" customWidth="1"/>
    <col min="15619" max="15619" width="42.5" style="126" bestFit="1" customWidth="1"/>
    <col min="15620" max="15622" width="0" style="126" hidden="1" customWidth="1"/>
    <col min="15623" max="15623" width="9.33203125" style="126"/>
    <col min="15624" max="15624" width="14.6640625" style="126" customWidth="1"/>
    <col min="15625" max="15639" width="0" style="126" hidden="1" customWidth="1"/>
    <col min="15640" max="15873" width="9.33203125" style="126"/>
    <col min="15874" max="15874" width="16" style="126" customWidth="1"/>
    <col min="15875" max="15875" width="42.5" style="126" bestFit="1" customWidth="1"/>
    <col min="15876" max="15878" width="0" style="126" hidden="1" customWidth="1"/>
    <col min="15879" max="15879" width="9.33203125" style="126"/>
    <col min="15880" max="15880" width="14.6640625" style="126" customWidth="1"/>
    <col min="15881" max="15895" width="0" style="126" hidden="1" customWidth="1"/>
    <col min="15896" max="16129" width="9.33203125" style="126"/>
    <col min="16130" max="16130" width="16" style="126" customWidth="1"/>
    <col min="16131" max="16131" width="42.5" style="126" bestFit="1" customWidth="1"/>
    <col min="16132" max="16134" width="0" style="126" hidden="1" customWidth="1"/>
    <col min="16135" max="16135" width="9.33203125" style="126"/>
    <col min="16136" max="16136" width="14.6640625" style="126" customWidth="1"/>
    <col min="16137" max="16151" width="0" style="126" hidden="1" customWidth="1"/>
    <col min="16152" max="16384" width="9.33203125" style="126"/>
  </cols>
  <sheetData>
    <row r="1" spans="1:22" ht="18.75">
      <c r="A1" s="330" t="s">
        <v>392</v>
      </c>
      <c r="B1" s="330"/>
      <c r="C1" s="330"/>
      <c r="D1" s="330"/>
      <c r="E1" s="330"/>
      <c r="F1" s="330"/>
      <c r="G1" s="330"/>
      <c r="H1" s="330"/>
      <c r="I1" s="122"/>
      <c r="J1" s="123"/>
      <c r="K1" s="122"/>
      <c r="L1" s="122"/>
      <c r="M1" s="122"/>
      <c r="N1" s="122"/>
      <c r="O1" s="122"/>
      <c r="P1" s="122"/>
      <c r="Q1" s="122"/>
      <c r="R1" s="122"/>
      <c r="S1" s="122"/>
      <c r="T1" s="124"/>
      <c r="U1" s="125"/>
      <c r="V1" s="125"/>
    </row>
    <row r="2" spans="1:22" ht="15.75">
      <c r="A2" s="331" t="s">
        <v>393</v>
      </c>
      <c r="B2" s="331"/>
      <c r="C2" s="331"/>
      <c r="D2" s="331"/>
      <c r="E2" s="331"/>
      <c r="F2" s="331"/>
      <c r="G2" s="331"/>
      <c r="H2" s="331"/>
      <c r="I2" s="122"/>
      <c r="J2" s="123"/>
      <c r="K2" s="122"/>
      <c r="L2" s="122"/>
      <c r="M2" s="122"/>
      <c r="N2" s="122"/>
      <c r="O2" s="122"/>
      <c r="P2" s="122"/>
      <c r="Q2" s="122"/>
      <c r="R2" s="122"/>
      <c r="S2" s="122"/>
      <c r="T2" s="124"/>
      <c r="U2" s="125"/>
      <c r="V2" s="125"/>
    </row>
    <row r="3" spans="1:22" ht="18.75">
      <c r="A3" s="330"/>
      <c r="B3" s="330"/>
      <c r="C3" s="330"/>
      <c r="D3" s="330"/>
      <c r="E3" s="330"/>
      <c r="F3" s="330"/>
      <c r="G3" s="330"/>
      <c r="H3" s="330"/>
      <c r="I3" s="122"/>
      <c r="J3" s="123"/>
      <c r="K3" s="122"/>
      <c r="L3" s="122"/>
      <c r="M3" s="122"/>
      <c r="N3" s="122"/>
      <c r="O3" s="122"/>
      <c r="P3" s="122"/>
      <c r="Q3" s="122"/>
      <c r="R3" s="122"/>
      <c r="S3" s="122"/>
      <c r="T3" s="124"/>
      <c r="U3" s="125"/>
      <c r="V3" s="125"/>
    </row>
    <row r="4" spans="1:22" ht="38.25">
      <c r="A4" s="127" t="s">
        <v>394</v>
      </c>
      <c r="B4" s="128" t="s">
        <v>376</v>
      </c>
      <c r="C4" s="128" t="s">
        <v>395</v>
      </c>
      <c r="D4" s="128" t="s">
        <v>396</v>
      </c>
      <c r="E4" s="129" t="s">
        <v>397</v>
      </c>
      <c r="F4" s="128" t="s">
        <v>398</v>
      </c>
      <c r="G4" s="128" t="s">
        <v>399</v>
      </c>
      <c r="H4" s="128" t="s">
        <v>379</v>
      </c>
      <c r="I4" s="128" t="s">
        <v>400</v>
      </c>
      <c r="J4" s="128" t="s">
        <v>401</v>
      </c>
      <c r="K4" s="128" t="s">
        <v>402</v>
      </c>
      <c r="L4" s="128" t="s">
        <v>403</v>
      </c>
      <c r="M4" s="128" t="s">
        <v>404</v>
      </c>
      <c r="N4" s="128" t="s">
        <v>405</v>
      </c>
      <c r="O4" s="128" t="s">
        <v>406</v>
      </c>
      <c r="P4" s="128" t="s">
        <v>407</v>
      </c>
      <c r="Q4" s="128" t="s">
        <v>408</v>
      </c>
      <c r="R4" s="128" t="s">
        <v>409</v>
      </c>
      <c r="S4" s="128" t="s">
        <v>410</v>
      </c>
      <c r="T4" s="128" t="s">
        <v>411</v>
      </c>
      <c r="U4" s="128" t="s">
        <v>412</v>
      </c>
      <c r="V4" s="128" t="s">
        <v>413</v>
      </c>
    </row>
    <row r="5" spans="1:22" ht="35.1" customHeight="1">
      <c r="A5" s="130">
        <v>1</v>
      </c>
      <c r="B5" s="131" t="s">
        <v>414</v>
      </c>
      <c r="C5" s="132" t="s">
        <v>415</v>
      </c>
      <c r="D5" s="131" t="s">
        <v>416</v>
      </c>
      <c r="E5" s="133">
        <v>42156.58353009259</v>
      </c>
      <c r="F5" s="134">
        <v>139084.95000000001</v>
      </c>
      <c r="G5" s="130">
        <v>1</v>
      </c>
      <c r="H5" s="135">
        <v>139084.95000000001</v>
      </c>
      <c r="I5" s="136">
        <v>0</v>
      </c>
      <c r="J5" s="137">
        <v>42156.639432870368</v>
      </c>
      <c r="K5" s="136">
        <v>26</v>
      </c>
      <c r="L5" s="136">
        <v>68</v>
      </c>
      <c r="M5" s="136">
        <v>51</v>
      </c>
      <c r="N5" s="136">
        <v>3253</v>
      </c>
      <c r="O5" s="136">
        <v>233466</v>
      </c>
      <c r="P5" s="136">
        <v>139084.95000000001</v>
      </c>
      <c r="Q5" s="136">
        <v>0</v>
      </c>
      <c r="R5" s="136">
        <v>433981</v>
      </c>
      <c r="S5" s="136">
        <v>74</v>
      </c>
      <c r="T5" s="130">
        <v>34767</v>
      </c>
      <c r="U5" s="132" t="s">
        <v>417</v>
      </c>
      <c r="V5" s="132" t="s">
        <v>418</v>
      </c>
    </row>
    <row r="6" spans="1:22" ht="35.1" customHeight="1">
      <c r="A6" s="130">
        <v>2</v>
      </c>
      <c r="B6" s="131" t="s">
        <v>419</v>
      </c>
      <c r="C6" s="132" t="s">
        <v>420</v>
      </c>
      <c r="D6" s="131" t="s">
        <v>421</v>
      </c>
      <c r="E6" s="133">
        <v>42182.435902777775</v>
      </c>
      <c r="F6" s="134">
        <v>1336419</v>
      </c>
      <c r="G6" s="130">
        <v>2</v>
      </c>
      <c r="H6" s="135">
        <v>2672838</v>
      </c>
      <c r="I6" s="136">
        <v>0</v>
      </c>
      <c r="J6" s="137">
        <v>42182.49050925926</v>
      </c>
      <c r="K6" s="136">
        <v>26</v>
      </c>
      <c r="L6" s="136">
        <v>68</v>
      </c>
      <c r="M6" s="136">
        <v>51</v>
      </c>
      <c r="N6" s="136">
        <v>3253</v>
      </c>
      <c r="O6" s="136">
        <v>252349</v>
      </c>
      <c r="P6" s="136">
        <v>2672838</v>
      </c>
      <c r="Q6" s="136">
        <v>0</v>
      </c>
      <c r="R6" s="136">
        <v>436704</v>
      </c>
      <c r="S6" s="136">
        <v>74</v>
      </c>
      <c r="T6" s="130">
        <v>30618</v>
      </c>
      <c r="U6" s="132" t="s">
        <v>422</v>
      </c>
      <c r="V6" s="132" t="s">
        <v>423</v>
      </c>
    </row>
    <row r="7" spans="1:22" ht="35.1" customHeight="1">
      <c r="A7" s="130">
        <v>3</v>
      </c>
      <c r="B7" s="131" t="s">
        <v>424</v>
      </c>
      <c r="C7" s="132" t="s">
        <v>425</v>
      </c>
      <c r="D7" s="131" t="s">
        <v>426</v>
      </c>
      <c r="E7" s="133">
        <v>42241.449201388888</v>
      </c>
      <c r="F7" s="134">
        <v>189768.31</v>
      </c>
      <c r="G7" s="130">
        <v>1</v>
      </c>
      <c r="H7" s="135">
        <v>189768.31</v>
      </c>
      <c r="I7" s="136">
        <v>0</v>
      </c>
      <c r="J7" s="137">
        <v>42244.54928240741</v>
      </c>
      <c r="K7" s="136">
        <v>26</v>
      </c>
      <c r="L7" s="136">
        <v>68</v>
      </c>
      <c r="M7" s="136">
        <v>51</v>
      </c>
      <c r="N7" s="136">
        <v>3253</v>
      </c>
      <c r="O7" s="136">
        <v>246430</v>
      </c>
      <c r="P7" s="136">
        <v>189768.31</v>
      </c>
      <c r="Q7" s="136">
        <v>0</v>
      </c>
      <c r="R7" s="136">
        <v>439662</v>
      </c>
      <c r="S7" s="136">
        <v>74</v>
      </c>
      <c r="T7" s="130">
        <v>33172</v>
      </c>
      <c r="U7" s="132" t="s">
        <v>427</v>
      </c>
      <c r="V7" s="132" t="s">
        <v>428</v>
      </c>
    </row>
    <row r="8" spans="1:22" ht="35.1" customHeight="1">
      <c r="A8" s="130">
        <v>4</v>
      </c>
      <c r="B8" s="131" t="s">
        <v>429</v>
      </c>
      <c r="C8" s="132" t="s">
        <v>430</v>
      </c>
      <c r="D8" s="131" t="s">
        <v>431</v>
      </c>
      <c r="E8" s="133">
        <v>42262.679884259262</v>
      </c>
      <c r="F8" s="134">
        <v>158355</v>
      </c>
      <c r="G8" s="130">
        <v>2</v>
      </c>
      <c r="H8" s="135">
        <v>316710</v>
      </c>
      <c r="I8" s="136">
        <v>0</v>
      </c>
      <c r="J8" s="137">
        <v>42262.679884259262</v>
      </c>
      <c r="K8" s="136">
        <v>26</v>
      </c>
      <c r="L8" s="136">
        <v>68</v>
      </c>
      <c r="M8" s="136">
        <v>51</v>
      </c>
      <c r="N8" s="136">
        <v>3253</v>
      </c>
      <c r="O8" s="136">
        <v>258062</v>
      </c>
      <c r="P8" s="136">
        <v>316710</v>
      </c>
      <c r="Q8" s="136">
        <v>0</v>
      </c>
      <c r="R8" s="136">
        <v>441976</v>
      </c>
      <c r="S8" s="136">
        <v>76</v>
      </c>
      <c r="T8" s="130">
        <v>32421</v>
      </c>
      <c r="U8" s="132" t="s">
        <v>432</v>
      </c>
      <c r="V8" s="132" t="s">
        <v>428</v>
      </c>
    </row>
    <row r="9" spans="1:22" ht="35.1" customHeight="1">
      <c r="A9" s="130">
        <v>5</v>
      </c>
      <c r="B9" s="131" t="s">
        <v>433</v>
      </c>
      <c r="C9" s="132" t="s">
        <v>434</v>
      </c>
      <c r="D9" s="131" t="s">
        <v>431</v>
      </c>
      <c r="E9" s="133">
        <v>42262.679884259262</v>
      </c>
      <c r="F9" s="134">
        <v>179491.95</v>
      </c>
      <c r="G9" s="130">
        <v>2</v>
      </c>
      <c r="H9" s="135">
        <v>358983.9</v>
      </c>
      <c r="I9" s="136">
        <v>0</v>
      </c>
      <c r="J9" s="137">
        <v>42262.679884259262</v>
      </c>
      <c r="K9" s="136">
        <v>26</v>
      </c>
      <c r="L9" s="136">
        <v>68</v>
      </c>
      <c r="M9" s="136">
        <v>51</v>
      </c>
      <c r="N9" s="136">
        <v>3253</v>
      </c>
      <c r="O9" s="136">
        <v>258063</v>
      </c>
      <c r="P9" s="136">
        <v>358983.9</v>
      </c>
      <c r="Q9" s="136">
        <v>0</v>
      </c>
      <c r="R9" s="136">
        <v>441976</v>
      </c>
      <c r="S9" s="136">
        <v>76</v>
      </c>
      <c r="T9" s="130">
        <v>32421</v>
      </c>
      <c r="U9" s="132" t="s">
        <v>432</v>
      </c>
      <c r="V9" s="132" t="s">
        <v>428</v>
      </c>
    </row>
    <row r="10" spans="1:22" ht="35.1" customHeight="1">
      <c r="A10" s="130">
        <v>6</v>
      </c>
      <c r="B10" s="131" t="s">
        <v>435</v>
      </c>
      <c r="C10" s="132" t="s">
        <v>436</v>
      </c>
      <c r="D10" s="131" t="s">
        <v>431</v>
      </c>
      <c r="E10" s="133">
        <v>42262.679884259262</v>
      </c>
      <c r="F10" s="134">
        <v>488490.9</v>
      </c>
      <c r="G10" s="130">
        <v>2</v>
      </c>
      <c r="H10" s="135">
        <v>976981.8</v>
      </c>
      <c r="I10" s="136">
        <v>0</v>
      </c>
      <c r="J10" s="137">
        <v>42262.679884259262</v>
      </c>
      <c r="K10" s="136">
        <v>26</v>
      </c>
      <c r="L10" s="136">
        <v>68</v>
      </c>
      <c r="M10" s="136">
        <v>51</v>
      </c>
      <c r="N10" s="136">
        <v>3253</v>
      </c>
      <c r="O10" s="136">
        <v>258065</v>
      </c>
      <c r="P10" s="136">
        <v>976981.5</v>
      </c>
      <c r="Q10" s="136">
        <v>0.3</v>
      </c>
      <c r="R10" s="136">
        <v>441976</v>
      </c>
      <c r="S10" s="136">
        <v>76</v>
      </c>
      <c r="T10" s="130">
        <v>32421</v>
      </c>
      <c r="U10" s="132" t="s">
        <v>432</v>
      </c>
      <c r="V10" s="132" t="s">
        <v>428</v>
      </c>
    </row>
    <row r="11" spans="1:22" ht="35.1" customHeight="1">
      <c r="A11" s="130">
        <v>7</v>
      </c>
      <c r="B11" s="131" t="s">
        <v>437</v>
      </c>
      <c r="C11" s="132" t="s">
        <v>438</v>
      </c>
      <c r="D11" s="131" t="s">
        <v>439</v>
      </c>
      <c r="E11" s="133">
        <v>42389.440289351849</v>
      </c>
      <c r="F11" s="134">
        <v>126945</v>
      </c>
      <c r="G11" s="130">
        <v>1</v>
      </c>
      <c r="H11" s="135">
        <v>126945</v>
      </c>
      <c r="I11" s="136">
        <v>0</v>
      </c>
      <c r="J11" s="137">
        <v>42389.440289351849</v>
      </c>
      <c r="K11" s="136">
        <v>26</v>
      </c>
      <c r="L11" s="136">
        <v>60</v>
      </c>
      <c r="M11" s="136">
        <v>51</v>
      </c>
      <c r="N11" s="136">
        <v>3253</v>
      </c>
      <c r="O11" s="136">
        <v>261634</v>
      </c>
      <c r="P11" s="136">
        <v>126945</v>
      </c>
      <c r="Q11" s="136">
        <v>0</v>
      </c>
      <c r="R11" s="136">
        <v>455997</v>
      </c>
      <c r="S11" s="136">
        <v>75</v>
      </c>
      <c r="T11" s="130">
        <v>26512</v>
      </c>
      <c r="U11" s="132" t="s">
        <v>440</v>
      </c>
      <c r="V11" s="132" t="s">
        <v>441</v>
      </c>
    </row>
    <row r="12" spans="1:22" ht="35.1" customHeight="1">
      <c r="A12" s="130">
        <v>8</v>
      </c>
      <c r="B12" s="131" t="s">
        <v>442</v>
      </c>
      <c r="C12" s="132" t="s">
        <v>443</v>
      </c>
      <c r="D12" s="131" t="s">
        <v>439</v>
      </c>
      <c r="E12" s="133">
        <v>42389.440289351849</v>
      </c>
      <c r="F12" s="134">
        <v>189357.5</v>
      </c>
      <c r="G12" s="130">
        <v>1</v>
      </c>
      <c r="H12" s="135">
        <v>189357.5</v>
      </c>
      <c r="I12" s="136">
        <v>0</v>
      </c>
      <c r="J12" s="137">
        <v>42389.440289351849</v>
      </c>
      <c r="K12" s="136">
        <v>26</v>
      </c>
      <c r="L12" s="136">
        <v>60</v>
      </c>
      <c r="M12" s="136">
        <v>51</v>
      </c>
      <c r="N12" s="136">
        <v>3253</v>
      </c>
      <c r="O12" s="136">
        <v>261640</v>
      </c>
      <c r="P12" s="136">
        <v>189357</v>
      </c>
      <c r="Q12" s="136">
        <v>0.5</v>
      </c>
      <c r="R12" s="136">
        <v>455997</v>
      </c>
      <c r="S12" s="136">
        <v>75</v>
      </c>
      <c r="T12" s="130">
        <v>26512</v>
      </c>
      <c r="U12" s="132" t="s">
        <v>440</v>
      </c>
      <c r="V12" s="132" t="s">
        <v>441</v>
      </c>
    </row>
    <row r="13" spans="1:22" ht="35.1" customHeight="1">
      <c r="A13" s="130">
        <v>9</v>
      </c>
      <c r="B13" s="131" t="s">
        <v>444</v>
      </c>
      <c r="C13" s="132" t="s">
        <v>445</v>
      </c>
      <c r="D13" s="131" t="s">
        <v>446</v>
      </c>
      <c r="E13" s="133">
        <v>42431.63790509259</v>
      </c>
      <c r="F13" s="134">
        <v>143437.5</v>
      </c>
      <c r="G13" s="130">
        <v>2</v>
      </c>
      <c r="H13" s="135">
        <v>286875</v>
      </c>
      <c r="I13" s="136">
        <v>0</v>
      </c>
      <c r="J13" s="137">
        <v>42431.63790509259</v>
      </c>
      <c r="K13" s="136">
        <v>26</v>
      </c>
      <c r="L13" s="136">
        <v>60</v>
      </c>
      <c r="M13" s="136">
        <v>51</v>
      </c>
      <c r="N13" s="136">
        <v>3253</v>
      </c>
      <c r="O13" s="136">
        <v>265725</v>
      </c>
      <c r="P13" s="136">
        <v>286875</v>
      </c>
      <c r="Q13" s="136">
        <v>0</v>
      </c>
      <c r="R13" s="136">
        <v>460744</v>
      </c>
      <c r="S13" s="136">
        <v>76</v>
      </c>
      <c r="T13" s="130">
        <v>32421</v>
      </c>
      <c r="U13" s="132" t="s">
        <v>432</v>
      </c>
      <c r="V13" s="132" t="s">
        <v>428</v>
      </c>
    </row>
    <row r="14" spans="1:22" ht="35.1" customHeight="1">
      <c r="A14" s="130">
        <v>10</v>
      </c>
      <c r="B14" s="131" t="s">
        <v>414</v>
      </c>
      <c r="C14" s="132" t="s">
        <v>415</v>
      </c>
      <c r="D14" s="131" t="s">
        <v>447</v>
      </c>
      <c r="E14" s="133">
        <v>42457.39340277778</v>
      </c>
      <c r="F14" s="134">
        <v>139084.95000000001</v>
      </c>
      <c r="G14" s="130">
        <v>1</v>
      </c>
      <c r="H14" s="135">
        <v>139084.95000000001</v>
      </c>
      <c r="I14" s="136">
        <v>0</v>
      </c>
      <c r="J14" s="137">
        <v>42457.439953703702</v>
      </c>
      <c r="K14" s="136">
        <v>26</v>
      </c>
      <c r="L14" s="136">
        <v>60</v>
      </c>
      <c r="M14" s="136">
        <v>51</v>
      </c>
      <c r="N14" s="136">
        <v>3253</v>
      </c>
      <c r="O14" s="136">
        <v>233466</v>
      </c>
      <c r="P14" s="136">
        <v>139084.95000000001</v>
      </c>
      <c r="Q14" s="136">
        <v>0</v>
      </c>
      <c r="R14" s="136">
        <v>463715</v>
      </c>
      <c r="S14" s="136">
        <v>74</v>
      </c>
      <c r="T14" s="130">
        <v>32899</v>
      </c>
      <c r="U14" s="132" t="s">
        <v>448</v>
      </c>
      <c r="V14" s="132" t="s">
        <v>428</v>
      </c>
    </row>
    <row r="15" spans="1:22" ht="35.1" customHeight="1">
      <c r="A15" s="130">
        <v>11</v>
      </c>
      <c r="B15" s="131" t="s">
        <v>449</v>
      </c>
      <c r="C15" s="132" t="s">
        <v>450</v>
      </c>
      <c r="D15" s="131" t="s">
        <v>451</v>
      </c>
      <c r="E15" s="133">
        <v>42459.640428240738</v>
      </c>
      <c r="F15" s="134">
        <v>155552.09</v>
      </c>
      <c r="G15" s="130">
        <v>2</v>
      </c>
      <c r="H15" s="135">
        <v>311104.18</v>
      </c>
      <c r="I15" s="136">
        <v>0</v>
      </c>
      <c r="J15" s="137">
        <v>42459.640428240738</v>
      </c>
      <c r="K15" s="136">
        <v>26</v>
      </c>
      <c r="L15" s="136">
        <v>60</v>
      </c>
      <c r="M15" s="136">
        <v>51</v>
      </c>
      <c r="N15" s="136">
        <v>3253</v>
      </c>
      <c r="O15" s="136">
        <v>257806</v>
      </c>
      <c r="P15" s="136">
        <v>311104.18</v>
      </c>
      <c r="Q15" s="136">
        <v>0</v>
      </c>
      <c r="R15" s="136">
        <v>464076</v>
      </c>
      <c r="S15" s="136">
        <v>76</v>
      </c>
      <c r="T15" s="130">
        <v>32421</v>
      </c>
      <c r="U15" s="132" t="s">
        <v>432</v>
      </c>
      <c r="V15" s="132" t="s">
        <v>428</v>
      </c>
    </row>
    <row r="16" spans="1:22" ht="35.1" customHeight="1">
      <c r="A16" s="130">
        <v>12</v>
      </c>
      <c r="B16" s="131" t="s">
        <v>452</v>
      </c>
      <c r="C16" s="132" t="s">
        <v>453</v>
      </c>
      <c r="D16" s="131" t="s">
        <v>451</v>
      </c>
      <c r="E16" s="133">
        <v>42459.640428240738</v>
      </c>
      <c r="F16" s="134">
        <v>147847.54749999999</v>
      </c>
      <c r="G16" s="130">
        <v>4</v>
      </c>
      <c r="H16" s="135">
        <v>591390.18999999994</v>
      </c>
      <c r="I16" s="136">
        <v>0</v>
      </c>
      <c r="J16" s="137">
        <v>42459.640428240738</v>
      </c>
      <c r="K16" s="136">
        <v>26</v>
      </c>
      <c r="L16" s="136">
        <v>60</v>
      </c>
      <c r="M16" s="136">
        <v>51</v>
      </c>
      <c r="N16" s="136">
        <v>3253</v>
      </c>
      <c r="O16" s="136">
        <v>257810</v>
      </c>
      <c r="P16" s="136">
        <v>611565.88</v>
      </c>
      <c r="Q16" s="136">
        <v>-20175.689999999999</v>
      </c>
      <c r="R16" s="136">
        <v>464076</v>
      </c>
      <c r="S16" s="136">
        <v>76</v>
      </c>
      <c r="T16" s="130">
        <v>32421</v>
      </c>
      <c r="U16" s="132" t="s">
        <v>432</v>
      </c>
      <c r="V16" s="132" t="s">
        <v>428</v>
      </c>
    </row>
    <row r="17" spans="1:22" ht="35.1" customHeight="1">
      <c r="A17" s="332" t="s">
        <v>454</v>
      </c>
      <c r="B17" s="333"/>
      <c r="C17" s="333"/>
      <c r="D17" s="333"/>
      <c r="E17" s="333"/>
      <c r="F17" s="333"/>
      <c r="G17" s="334"/>
      <c r="H17" s="138">
        <f>SUM(H5:H16)</f>
        <v>6299123.7799999993</v>
      </c>
      <c r="I17" s="136"/>
      <c r="J17" s="137"/>
      <c r="K17" s="136"/>
      <c r="L17" s="136"/>
      <c r="M17" s="136"/>
      <c r="N17" s="136"/>
      <c r="O17" s="136"/>
      <c r="P17" s="136"/>
      <c r="Q17" s="136"/>
      <c r="R17" s="136"/>
      <c r="S17" s="136"/>
      <c r="T17" s="130"/>
      <c r="U17" s="132"/>
      <c r="V17" s="132"/>
    </row>
    <row r="18" spans="1:22" ht="35.1" customHeight="1">
      <c r="A18" s="139"/>
      <c r="B18" s="140"/>
      <c r="C18" s="141"/>
      <c r="D18" s="140"/>
      <c r="E18" s="142"/>
      <c r="F18" s="143"/>
      <c r="G18" s="139"/>
      <c r="H18" s="144"/>
      <c r="I18" s="145"/>
      <c r="J18" s="146"/>
      <c r="K18" s="145"/>
      <c r="L18" s="145"/>
      <c r="M18" s="145"/>
      <c r="N18" s="145"/>
      <c r="O18" s="145"/>
      <c r="P18" s="145"/>
      <c r="Q18" s="145"/>
      <c r="R18" s="145"/>
      <c r="S18" s="145"/>
      <c r="T18" s="139"/>
      <c r="U18" s="141"/>
      <c r="V18" s="141"/>
    </row>
    <row r="19" spans="1:22" ht="35.1" customHeight="1">
      <c r="A19" s="331" t="s">
        <v>455</v>
      </c>
      <c r="B19" s="331"/>
      <c r="C19" s="331"/>
      <c r="D19" s="331"/>
      <c r="E19" s="331"/>
      <c r="F19" s="331"/>
      <c r="G19" s="331"/>
      <c r="H19" s="331"/>
      <c r="I19" s="122"/>
      <c r="J19" s="123"/>
      <c r="K19" s="122"/>
      <c r="L19" s="122"/>
      <c r="M19" s="122"/>
      <c r="N19" s="122"/>
      <c r="O19" s="122"/>
      <c r="P19" s="122"/>
      <c r="Q19" s="122"/>
      <c r="R19" s="122"/>
      <c r="S19" s="122"/>
      <c r="T19" s="124"/>
      <c r="U19" s="125"/>
      <c r="V19" s="125"/>
    </row>
    <row r="20" spans="1:22" ht="35.1" customHeight="1">
      <c r="A20" s="330"/>
      <c r="B20" s="330"/>
      <c r="C20" s="330"/>
      <c r="D20" s="330"/>
      <c r="E20" s="330"/>
      <c r="F20" s="330"/>
      <c r="G20" s="330"/>
      <c r="H20" s="330"/>
      <c r="I20" s="122"/>
      <c r="J20" s="123"/>
      <c r="K20" s="122"/>
      <c r="L20" s="122"/>
      <c r="M20" s="122"/>
      <c r="N20" s="122"/>
      <c r="O20" s="122"/>
      <c r="P20" s="122"/>
      <c r="Q20" s="122"/>
      <c r="R20" s="122"/>
      <c r="S20" s="122"/>
      <c r="T20" s="124"/>
      <c r="U20" s="125"/>
      <c r="V20" s="125"/>
    </row>
    <row r="21" spans="1:22" ht="35.1" customHeight="1">
      <c r="A21" s="127" t="s">
        <v>394</v>
      </c>
      <c r="B21" s="128" t="s">
        <v>376</v>
      </c>
      <c r="C21" s="128" t="s">
        <v>395</v>
      </c>
      <c r="D21" s="128" t="s">
        <v>396</v>
      </c>
      <c r="E21" s="129" t="s">
        <v>397</v>
      </c>
      <c r="F21" s="128" t="s">
        <v>398</v>
      </c>
      <c r="G21" s="128" t="s">
        <v>456</v>
      </c>
      <c r="H21" s="128" t="s">
        <v>457</v>
      </c>
      <c r="I21" s="128" t="s">
        <v>400</v>
      </c>
      <c r="J21" s="128" t="s">
        <v>401</v>
      </c>
      <c r="K21" s="128" t="s">
        <v>402</v>
      </c>
      <c r="L21" s="128" t="s">
        <v>403</v>
      </c>
      <c r="M21" s="128" t="s">
        <v>404</v>
      </c>
      <c r="N21" s="128" t="s">
        <v>405</v>
      </c>
      <c r="O21" s="128" t="s">
        <v>406</v>
      </c>
      <c r="P21" s="128" t="s">
        <v>407</v>
      </c>
      <c r="Q21" s="128" t="s">
        <v>408</v>
      </c>
      <c r="R21" s="128" t="s">
        <v>409</v>
      </c>
      <c r="S21" s="128" t="s">
        <v>410</v>
      </c>
      <c r="T21" s="128" t="s">
        <v>411</v>
      </c>
      <c r="U21" s="128" t="s">
        <v>412</v>
      </c>
      <c r="V21" s="128" t="s">
        <v>413</v>
      </c>
    </row>
    <row r="22" spans="1:22" ht="35.1" customHeight="1">
      <c r="A22" s="147">
        <v>1</v>
      </c>
      <c r="B22" s="148" t="s">
        <v>458</v>
      </c>
      <c r="C22" s="149" t="s">
        <v>459</v>
      </c>
      <c r="D22" s="148" t="s">
        <v>460</v>
      </c>
      <c r="E22" s="150">
        <v>42473.44736111111</v>
      </c>
      <c r="F22" s="151">
        <v>104496</v>
      </c>
      <c r="G22" s="147">
        <v>2</v>
      </c>
      <c r="H22" s="152">
        <v>208992</v>
      </c>
      <c r="I22" s="153">
        <v>0</v>
      </c>
      <c r="J22" s="154">
        <v>42473.517534722225</v>
      </c>
      <c r="K22" s="153">
        <v>26</v>
      </c>
      <c r="L22" s="153">
        <v>60</v>
      </c>
      <c r="M22" s="153">
        <v>51</v>
      </c>
      <c r="N22" s="153">
        <v>3253</v>
      </c>
      <c r="O22" s="153">
        <v>262799</v>
      </c>
      <c r="P22" s="153">
        <v>208992</v>
      </c>
      <c r="Q22" s="153">
        <v>0</v>
      </c>
      <c r="R22" s="153">
        <v>465677</v>
      </c>
      <c r="S22" s="153">
        <v>74</v>
      </c>
      <c r="T22" s="147">
        <v>45550</v>
      </c>
      <c r="U22" s="149" t="s">
        <v>461</v>
      </c>
      <c r="V22" s="149" t="s">
        <v>462</v>
      </c>
    </row>
    <row r="23" spans="1:22" ht="35.1" customHeight="1">
      <c r="A23" s="147">
        <v>2</v>
      </c>
      <c r="B23" s="148" t="s">
        <v>463</v>
      </c>
      <c r="C23" s="149" t="s">
        <v>464</v>
      </c>
      <c r="D23" s="148" t="s">
        <v>465</v>
      </c>
      <c r="E23" s="150">
        <v>42476.804444444446</v>
      </c>
      <c r="F23" s="151">
        <v>131045.2</v>
      </c>
      <c r="G23" s="147">
        <v>2</v>
      </c>
      <c r="H23" s="152">
        <v>262090.4</v>
      </c>
      <c r="I23" s="153">
        <v>0</v>
      </c>
      <c r="J23" s="154">
        <v>42480.671365740738</v>
      </c>
      <c r="K23" s="153">
        <v>26</v>
      </c>
      <c r="L23" s="153">
        <v>60</v>
      </c>
      <c r="M23" s="153">
        <v>14</v>
      </c>
      <c r="N23" s="153">
        <v>3253</v>
      </c>
      <c r="O23" s="153">
        <v>253369</v>
      </c>
      <c r="P23" s="153">
        <v>262090.4</v>
      </c>
      <c r="Q23" s="153">
        <v>0</v>
      </c>
      <c r="R23" s="153">
        <v>465991</v>
      </c>
      <c r="S23" s="153">
        <v>74</v>
      </c>
      <c r="T23" s="147">
        <v>34725</v>
      </c>
      <c r="U23" s="149" t="s">
        <v>466</v>
      </c>
      <c r="V23" s="149" t="s">
        <v>462</v>
      </c>
    </row>
    <row r="24" spans="1:22" ht="35.1" customHeight="1">
      <c r="A24" s="147">
        <v>3</v>
      </c>
      <c r="B24" s="148" t="s">
        <v>467</v>
      </c>
      <c r="C24" s="149" t="s">
        <v>468</v>
      </c>
      <c r="D24" s="148" t="s">
        <v>469</v>
      </c>
      <c r="E24" s="150">
        <v>42494.657777777778</v>
      </c>
      <c r="F24" s="151">
        <v>284310.65000000002</v>
      </c>
      <c r="G24" s="147">
        <v>2</v>
      </c>
      <c r="H24" s="152">
        <v>568621.30000000005</v>
      </c>
      <c r="I24" s="153">
        <v>0</v>
      </c>
      <c r="J24" s="154">
        <v>42494.657777777778</v>
      </c>
      <c r="K24" s="153">
        <v>26</v>
      </c>
      <c r="L24" s="153">
        <v>60</v>
      </c>
      <c r="M24" s="153">
        <v>51</v>
      </c>
      <c r="N24" s="153">
        <v>3253</v>
      </c>
      <c r="O24" s="153">
        <v>255492</v>
      </c>
      <c r="P24" s="153">
        <v>581721.98</v>
      </c>
      <c r="Q24" s="153">
        <v>-13100.68</v>
      </c>
      <c r="R24" s="153">
        <v>467994</v>
      </c>
      <c r="S24" s="153">
        <v>74</v>
      </c>
      <c r="T24" s="147">
        <v>31044</v>
      </c>
      <c r="U24" s="149" t="s">
        <v>470</v>
      </c>
      <c r="V24" s="149" t="s">
        <v>418</v>
      </c>
    </row>
    <row r="25" spans="1:22" ht="35.1" customHeight="1">
      <c r="A25" s="147">
        <v>4</v>
      </c>
      <c r="B25" s="148" t="s">
        <v>471</v>
      </c>
      <c r="C25" s="149" t="s">
        <v>472</v>
      </c>
      <c r="D25" s="148" t="s">
        <v>473</v>
      </c>
      <c r="E25" s="150">
        <v>42557.447847222225</v>
      </c>
      <c r="F25" s="151">
        <v>638779</v>
      </c>
      <c r="G25" s="147">
        <v>1</v>
      </c>
      <c r="H25" s="152">
        <v>638779</v>
      </c>
      <c r="I25" s="153">
        <v>0</v>
      </c>
      <c r="J25" s="154">
        <v>42557.447847222225</v>
      </c>
      <c r="K25" s="153">
        <v>26</v>
      </c>
      <c r="L25" s="153">
        <v>60</v>
      </c>
      <c r="M25" s="153">
        <v>51</v>
      </c>
      <c r="N25" s="153">
        <v>3253</v>
      </c>
      <c r="O25" s="153">
        <v>266163</v>
      </c>
      <c r="P25" s="153">
        <v>666612.31999999995</v>
      </c>
      <c r="Q25" s="153">
        <v>-27833.32</v>
      </c>
      <c r="R25" s="153">
        <v>475094</v>
      </c>
      <c r="S25" s="153">
        <v>74</v>
      </c>
      <c r="T25" s="147">
        <v>31044</v>
      </c>
      <c r="U25" s="149" t="s">
        <v>470</v>
      </c>
      <c r="V25" s="149" t="s">
        <v>418</v>
      </c>
    </row>
    <row r="26" spans="1:22" ht="35.1" customHeight="1">
      <c r="A26" s="147">
        <v>5</v>
      </c>
      <c r="B26" s="148" t="s">
        <v>474</v>
      </c>
      <c r="C26" s="149" t="s">
        <v>475</v>
      </c>
      <c r="D26" s="148" t="s">
        <v>476</v>
      </c>
      <c r="E26" s="150">
        <v>42632.417500000003</v>
      </c>
      <c r="F26" s="151">
        <v>100004.49</v>
      </c>
      <c r="G26" s="147">
        <v>1</v>
      </c>
      <c r="H26" s="152">
        <v>100004.49</v>
      </c>
      <c r="I26" s="153">
        <v>0</v>
      </c>
      <c r="J26" s="154">
        <v>42634.48846064815</v>
      </c>
      <c r="K26" s="153">
        <v>26</v>
      </c>
      <c r="L26" s="153">
        <v>60</v>
      </c>
      <c r="M26" s="153">
        <v>51</v>
      </c>
      <c r="N26" s="153">
        <v>3253</v>
      </c>
      <c r="O26" s="153">
        <v>255105</v>
      </c>
      <c r="P26" s="153">
        <v>100004.49</v>
      </c>
      <c r="Q26" s="153">
        <v>0</v>
      </c>
      <c r="R26" s="153">
        <v>484242</v>
      </c>
      <c r="S26" s="153">
        <v>74</v>
      </c>
      <c r="T26" s="147">
        <v>32327</v>
      </c>
      <c r="U26" s="149" t="s">
        <v>477</v>
      </c>
      <c r="V26" s="149" t="s">
        <v>478</v>
      </c>
    </row>
    <row r="27" spans="1:22" ht="35.1" customHeight="1">
      <c r="A27" s="147">
        <v>6</v>
      </c>
      <c r="B27" s="148" t="s">
        <v>479</v>
      </c>
      <c r="C27" s="149" t="s">
        <v>480</v>
      </c>
      <c r="D27" s="148" t="s">
        <v>481</v>
      </c>
      <c r="E27" s="150">
        <v>42637.665497685186</v>
      </c>
      <c r="F27" s="151">
        <v>367008</v>
      </c>
      <c r="G27" s="147">
        <v>2</v>
      </c>
      <c r="H27" s="152">
        <v>734016</v>
      </c>
      <c r="I27" s="153">
        <v>0</v>
      </c>
      <c r="J27" s="154">
        <v>42637.665497685186</v>
      </c>
      <c r="K27" s="153">
        <v>26</v>
      </c>
      <c r="L27" s="153">
        <v>60</v>
      </c>
      <c r="M27" s="153">
        <v>52</v>
      </c>
      <c r="N27" s="153">
        <v>3253</v>
      </c>
      <c r="O27" s="153">
        <v>268163</v>
      </c>
      <c r="P27" s="153">
        <v>734015.52</v>
      </c>
      <c r="Q27" s="153">
        <v>0.48</v>
      </c>
      <c r="R27" s="153">
        <v>485063</v>
      </c>
      <c r="S27" s="153">
        <v>75</v>
      </c>
      <c r="T27" s="147">
        <v>24767</v>
      </c>
      <c r="U27" s="149" t="s">
        <v>482</v>
      </c>
      <c r="V27" s="149" t="s">
        <v>418</v>
      </c>
    </row>
    <row r="28" spans="1:22" ht="35.1" customHeight="1">
      <c r="A28" s="147">
        <v>7</v>
      </c>
      <c r="B28" s="148" t="s">
        <v>483</v>
      </c>
      <c r="C28" s="149" t="s">
        <v>484</v>
      </c>
      <c r="D28" s="148" t="s">
        <v>485</v>
      </c>
      <c r="E28" s="150">
        <v>42661.435243055559</v>
      </c>
      <c r="F28" s="151">
        <v>212625</v>
      </c>
      <c r="G28" s="147">
        <v>1</v>
      </c>
      <c r="H28" s="152">
        <v>212625</v>
      </c>
      <c r="I28" s="153">
        <v>0</v>
      </c>
      <c r="J28" s="154">
        <v>42661.55364583333</v>
      </c>
      <c r="K28" s="153">
        <v>26</v>
      </c>
      <c r="L28" s="153">
        <v>60</v>
      </c>
      <c r="M28" s="153">
        <v>51</v>
      </c>
      <c r="N28" s="153">
        <v>3253</v>
      </c>
      <c r="O28" s="153">
        <v>253040</v>
      </c>
      <c r="P28" s="153">
        <v>212625</v>
      </c>
      <c r="Q28" s="153">
        <v>0</v>
      </c>
      <c r="R28" s="153">
        <v>487787</v>
      </c>
      <c r="S28" s="153">
        <v>74</v>
      </c>
      <c r="T28" s="147">
        <v>31044</v>
      </c>
      <c r="U28" s="149" t="s">
        <v>470</v>
      </c>
      <c r="V28" s="149" t="s">
        <v>418</v>
      </c>
    </row>
    <row r="29" spans="1:22" ht="35.1" customHeight="1">
      <c r="A29" s="147">
        <v>8</v>
      </c>
      <c r="B29" s="148" t="s">
        <v>486</v>
      </c>
      <c r="C29" s="149" t="s">
        <v>487</v>
      </c>
      <c r="D29" s="148" t="s">
        <v>488</v>
      </c>
      <c r="E29" s="150">
        <v>42674.470069444447</v>
      </c>
      <c r="F29" s="151">
        <v>223383.89</v>
      </c>
      <c r="G29" s="147">
        <v>1</v>
      </c>
      <c r="H29" s="152">
        <v>223383.89</v>
      </c>
      <c r="I29" s="153">
        <v>0</v>
      </c>
      <c r="J29" s="154">
        <v>42674.470069444447</v>
      </c>
      <c r="K29" s="153">
        <v>26</v>
      </c>
      <c r="L29" s="153">
        <v>60</v>
      </c>
      <c r="M29" s="153">
        <v>51</v>
      </c>
      <c r="N29" s="153">
        <v>3253</v>
      </c>
      <c r="O29" s="153">
        <v>262923</v>
      </c>
      <c r="P29" s="153">
        <v>237171.38</v>
      </c>
      <c r="Q29" s="153">
        <v>-13787.49</v>
      </c>
      <c r="R29" s="153">
        <v>489423</v>
      </c>
      <c r="S29" s="153">
        <v>74</v>
      </c>
      <c r="T29" s="147">
        <v>26674</v>
      </c>
      <c r="U29" s="149" t="s">
        <v>489</v>
      </c>
      <c r="V29" s="149" t="s">
        <v>462</v>
      </c>
    </row>
    <row r="30" spans="1:22" ht="35.1" customHeight="1">
      <c r="A30" s="147">
        <v>9</v>
      </c>
      <c r="B30" s="148" t="s">
        <v>490</v>
      </c>
      <c r="C30" s="149" t="s">
        <v>491</v>
      </c>
      <c r="D30" s="148" t="s">
        <v>488</v>
      </c>
      <c r="E30" s="150">
        <v>42674.470069444447</v>
      </c>
      <c r="F30" s="151">
        <v>340158.11</v>
      </c>
      <c r="G30" s="147">
        <v>1</v>
      </c>
      <c r="H30" s="152">
        <v>340158.11</v>
      </c>
      <c r="I30" s="153">
        <v>0</v>
      </c>
      <c r="J30" s="154">
        <v>42674.470069444447</v>
      </c>
      <c r="K30" s="153">
        <v>26</v>
      </c>
      <c r="L30" s="153">
        <v>60</v>
      </c>
      <c r="M30" s="153">
        <v>51</v>
      </c>
      <c r="N30" s="153">
        <v>3253</v>
      </c>
      <c r="O30" s="153">
        <v>265545</v>
      </c>
      <c r="P30" s="153">
        <v>361153.03</v>
      </c>
      <c r="Q30" s="153">
        <v>-20994.92</v>
      </c>
      <c r="R30" s="153">
        <v>489423</v>
      </c>
      <c r="S30" s="153">
        <v>74</v>
      </c>
      <c r="T30" s="147">
        <v>26674</v>
      </c>
      <c r="U30" s="149" t="s">
        <v>489</v>
      </c>
      <c r="V30" s="149" t="s">
        <v>462</v>
      </c>
    </row>
    <row r="31" spans="1:22" ht="35.1" customHeight="1">
      <c r="A31" s="147">
        <v>10</v>
      </c>
      <c r="B31" s="148" t="s">
        <v>492</v>
      </c>
      <c r="C31" s="149" t="s">
        <v>493</v>
      </c>
      <c r="D31" s="148" t="s">
        <v>494</v>
      </c>
      <c r="E31" s="150">
        <v>42691.464756944442</v>
      </c>
      <c r="F31" s="151">
        <v>172135.74</v>
      </c>
      <c r="G31" s="147">
        <v>1</v>
      </c>
      <c r="H31" s="152">
        <v>172135.74</v>
      </c>
      <c r="I31" s="153">
        <v>0</v>
      </c>
      <c r="J31" s="154">
        <v>42691.464756944442</v>
      </c>
      <c r="K31" s="153">
        <v>26</v>
      </c>
      <c r="L31" s="153">
        <v>60</v>
      </c>
      <c r="M31" s="153">
        <v>50</v>
      </c>
      <c r="N31" s="153">
        <v>3253</v>
      </c>
      <c r="O31" s="153">
        <v>269591</v>
      </c>
      <c r="P31" s="153">
        <v>172135.74</v>
      </c>
      <c r="Q31" s="153">
        <v>0</v>
      </c>
      <c r="R31" s="153">
        <v>491505</v>
      </c>
      <c r="S31" s="153">
        <v>74</v>
      </c>
      <c r="T31" s="147">
        <v>44301</v>
      </c>
      <c r="U31" s="149" t="s">
        <v>495</v>
      </c>
      <c r="V31" s="149" t="s">
        <v>496</v>
      </c>
    </row>
    <row r="32" spans="1:22" ht="35.1" customHeight="1">
      <c r="A32" s="147">
        <v>11</v>
      </c>
      <c r="B32" s="148" t="s">
        <v>497</v>
      </c>
      <c r="C32" s="149" t="s">
        <v>498</v>
      </c>
      <c r="D32" s="148" t="s">
        <v>499</v>
      </c>
      <c r="E32" s="150">
        <v>42697.478576388887</v>
      </c>
      <c r="F32" s="151">
        <v>236156.11</v>
      </c>
      <c r="G32" s="147">
        <v>4</v>
      </c>
      <c r="H32" s="152">
        <v>944624.44</v>
      </c>
      <c r="I32" s="153">
        <v>0</v>
      </c>
      <c r="J32" s="154">
        <v>42697.478576388887</v>
      </c>
      <c r="K32" s="153">
        <v>26</v>
      </c>
      <c r="L32" s="153">
        <v>60</v>
      </c>
      <c r="M32" s="153">
        <v>51</v>
      </c>
      <c r="N32" s="153">
        <v>3253</v>
      </c>
      <c r="O32" s="153">
        <v>269610</v>
      </c>
      <c r="P32" s="153">
        <v>944622</v>
      </c>
      <c r="Q32" s="153">
        <v>2.44</v>
      </c>
      <c r="R32" s="153">
        <v>492283</v>
      </c>
      <c r="S32" s="153">
        <v>74</v>
      </c>
      <c r="T32" s="147">
        <v>26674</v>
      </c>
      <c r="U32" s="149" t="s">
        <v>489</v>
      </c>
      <c r="V32" s="149" t="s">
        <v>462</v>
      </c>
    </row>
    <row r="33" spans="1:22" ht="35.1" customHeight="1">
      <c r="A33" s="147">
        <v>12</v>
      </c>
      <c r="B33" s="148" t="s">
        <v>500</v>
      </c>
      <c r="C33" s="149" t="s">
        <v>501</v>
      </c>
      <c r="D33" s="148" t="s">
        <v>499</v>
      </c>
      <c r="E33" s="150">
        <v>42697.478576388887</v>
      </c>
      <c r="F33" s="151">
        <v>141468.39000000001</v>
      </c>
      <c r="G33" s="147">
        <v>4</v>
      </c>
      <c r="H33" s="152">
        <v>565873.56000000006</v>
      </c>
      <c r="I33" s="153">
        <v>0</v>
      </c>
      <c r="J33" s="154">
        <v>42697.478576388887</v>
      </c>
      <c r="K33" s="153">
        <v>26</v>
      </c>
      <c r="L33" s="153">
        <v>60</v>
      </c>
      <c r="M33" s="153">
        <v>51</v>
      </c>
      <c r="N33" s="153">
        <v>3253</v>
      </c>
      <c r="O33" s="153">
        <v>269612</v>
      </c>
      <c r="P33" s="153">
        <v>565873.56000000006</v>
      </c>
      <c r="Q33" s="153">
        <v>0</v>
      </c>
      <c r="R33" s="153">
        <v>492283</v>
      </c>
      <c r="S33" s="153">
        <v>74</v>
      </c>
      <c r="T33" s="147">
        <v>26674</v>
      </c>
      <c r="U33" s="149" t="s">
        <v>489</v>
      </c>
      <c r="V33" s="149" t="s">
        <v>462</v>
      </c>
    </row>
    <row r="34" spans="1:22" ht="35.1" customHeight="1">
      <c r="A34" s="147">
        <v>13</v>
      </c>
      <c r="B34" s="148" t="s">
        <v>502</v>
      </c>
      <c r="C34" s="149" t="s">
        <v>503</v>
      </c>
      <c r="D34" s="148" t="s">
        <v>499</v>
      </c>
      <c r="E34" s="150">
        <v>42697.478576388887</v>
      </c>
      <c r="F34" s="151">
        <v>140816.15</v>
      </c>
      <c r="G34" s="147">
        <v>3</v>
      </c>
      <c r="H34" s="152">
        <v>422448.45</v>
      </c>
      <c r="I34" s="153">
        <v>0</v>
      </c>
      <c r="J34" s="154">
        <v>42697.478576388887</v>
      </c>
      <c r="K34" s="153">
        <v>26</v>
      </c>
      <c r="L34" s="153">
        <v>60</v>
      </c>
      <c r="M34" s="153">
        <v>51</v>
      </c>
      <c r="N34" s="153">
        <v>3253</v>
      </c>
      <c r="O34" s="153">
        <v>269608</v>
      </c>
      <c r="P34" s="153">
        <v>422448.45</v>
      </c>
      <c r="Q34" s="153">
        <v>0</v>
      </c>
      <c r="R34" s="153">
        <v>492283</v>
      </c>
      <c r="S34" s="153">
        <v>74</v>
      </c>
      <c r="T34" s="147">
        <v>26674</v>
      </c>
      <c r="U34" s="149" t="s">
        <v>489</v>
      </c>
      <c r="V34" s="149" t="s">
        <v>462</v>
      </c>
    </row>
    <row r="35" spans="1:22" ht="35.1" customHeight="1">
      <c r="A35" s="147">
        <v>14</v>
      </c>
      <c r="B35" s="148" t="s">
        <v>483</v>
      </c>
      <c r="C35" s="149" t="s">
        <v>484</v>
      </c>
      <c r="D35" s="148" t="s">
        <v>504</v>
      </c>
      <c r="E35" s="150">
        <v>42710.470462962963</v>
      </c>
      <c r="F35" s="151">
        <v>212625</v>
      </c>
      <c r="G35" s="147">
        <v>2</v>
      </c>
      <c r="H35" s="152">
        <v>425250</v>
      </c>
      <c r="I35" s="153">
        <v>0</v>
      </c>
      <c r="J35" s="154">
        <v>42710.52071759259</v>
      </c>
      <c r="K35" s="153">
        <v>26</v>
      </c>
      <c r="L35" s="153">
        <v>60</v>
      </c>
      <c r="M35" s="153">
        <v>51</v>
      </c>
      <c r="N35" s="153">
        <v>3253</v>
      </c>
      <c r="O35" s="153">
        <v>253040</v>
      </c>
      <c r="P35" s="153">
        <v>425250</v>
      </c>
      <c r="Q35" s="153">
        <v>0</v>
      </c>
      <c r="R35" s="153">
        <v>493838</v>
      </c>
      <c r="S35" s="153">
        <v>74</v>
      </c>
      <c r="T35" s="147">
        <v>31044</v>
      </c>
      <c r="U35" s="149" t="s">
        <v>470</v>
      </c>
      <c r="V35" s="149" t="s">
        <v>418</v>
      </c>
    </row>
    <row r="36" spans="1:22" ht="35.1" customHeight="1">
      <c r="A36" s="147">
        <v>15</v>
      </c>
      <c r="B36" s="148" t="s">
        <v>505</v>
      </c>
      <c r="C36" s="149" t="s">
        <v>506</v>
      </c>
      <c r="D36" s="148" t="s">
        <v>507</v>
      </c>
      <c r="E36" s="150">
        <v>42711.643055555556</v>
      </c>
      <c r="F36" s="151">
        <v>2681918.06</v>
      </c>
      <c r="G36" s="147">
        <v>1</v>
      </c>
      <c r="H36" s="152">
        <v>2681918.06</v>
      </c>
      <c r="I36" s="153">
        <v>0</v>
      </c>
      <c r="J36" s="154">
        <v>42711.643055555556</v>
      </c>
      <c r="K36" s="153">
        <v>26</v>
      </c>
      <c r="L36" s="153">
        <v>60</v>
      </c>
      <c r="M36" s="153">
        <v>51</v>
      </c>
      <c r="N36" s="153">
        <v>3253</v>
      </c>
      <c r="O36" s="153">
        <v>269919</v>
      </c>
      <c r="P36" s="153">
        <v>2681917.62</v>
      </c>
      <c r="Q36" s="153">
        <v>0.44</v>
      </c>
      <c r="R36" s="153">
        <v>494053</v>
      </c>
      <c r="S36" s="153">
        <v>74</v>
      </c>
      <c r="T36" s="147">
        <v>26674</v>
      </c>
      <c r="U36" s="149" t="s">
        <v>489</v>
      </c>
      <c r="V36" s="149" t="s">
        <v>462</v>
      </c>
    </row>
    <row r="37" spans="1:22" ht="35.1" customHeight="1">
      <c r="A37" s="147">
        <v>16</v>
      </c>
      <c r="B37" s="148" t="s">
        <v>479</v>
      </c>
      <c r="C37" s="149" t="s">
        <v>480</v>
      </c>
      <c r="D37" s="148" t="s">
        <v>508</v>
      </c>
      <c r="E37" s="150">
        <v>42721.676342592589</v>
      </c>
      <c r="F37" s="151">
        <v>367008</v>
      </c>
      <c r="G37" s="147">
        <v>1</v>
      </c>
      <c r="H37" s="152">
        <v>367008</v>
      </c>
      <c r="I37" s="153">
        <v>0</v>
      </c>
      <c r="J37" s="154">
        <v>42721.676342592589</v>
      </c>
      <c r="K37" s="153">
        <v>26</v>
      </c>
      <c r="L37" s="153">
        <v>60</v>
      </c>
      <c r="M37" s="153">
        <v>52</v>
      </c>
      <c r="N37" s="153">
        <v>3253</v>
      </c>
      <c r="O37" s="153">
        <v>268163</v>
      </c>
      <c r="P37" s="153">
        <v>367007.76</v>
      </c>
      <c r="Q37" s="153">
        <v>0.24</v>
      </c>
      <c r="R37" s="153">
        <v>495395</v>
      </c>
      <c r="S37" s="153">
        <v>75</v>
      </c>
      <c r="T37" s="147">
        <v>24767</v>
      </c>
      <c r="U37" s="149" t="s">
        <v>482</v>
      </c>
      <c r="V37" s="149" t="s">
        <v>418</v>
      </c>
    </row>
    <row r="38" spans="1:22" ht="35.1" customHeight="1">
      <c r="A38" s="147">
        <v>17</v>
      </c>
      <c r="B38" s="148" t="s">
        <v>509</v>
      </c>
      <c r="C38" s="149" t="s">
        <v>510</v>
      </c>
      <c r="D38" s="148" t="s">
        <v>511</v>
      </c>
      <c r="E38" s="150">
        <v>42756.630428240744</v>
      </c>
      <c r="F38" s="151">
        <v>102714</v>
      </c>
      <c r="G38" s="147">
        <v>1</v>
      </c>
      <c r="H38" s="152">
        <v>102714</v>
      </c>
      <c r="I38" s="153">
        <v>0</v>
      </c>
      <c r="J38" s="154">
        <v>42762.428124999999</v>
      </c>
      <c r="K38" s="153">
        <v>26</v>
      </c>
      <c r="L38" s="153">
        <v>60</v>
      </c>
      <c r="M38" s="153">
        <v>53</v>
      </c>
      <c r="N38" s="153">
        <v>3253</v>
      </c>
      <c r="O38" s="153">
        <v>268984</v>
      </c>
      <c r="P38" s="153">
        <v>102714</v>
      </c>
      <c r="Q38" s="153">
        <v>0</v>
      </c>
      <c r="R38" s="153">
        <v>499517</v>
      </c>
      <c r="S38" s="153">
        <v>74</v>
      </c>
      <c r="T38" s="147">
        <v>32899</v>
      </c>
      <c r="U38" s="149" t="s">
        <v>448</v>
      </c>
      <c r="V38" s="149" t="s">
        <v>428</v>
      </c>
    </row>
    <row r="39" spans="1:22" ht="35.1" customHeight="1">
      <c r="A39" s="147">
        <v>18</v>
      </c>
      <c r="B39" s="148" t="s">
        <v>512</v>
      </c>
      <c r="C39" s="149" t="s">
        <v>513</v>
      </c>
      <c r="D39" s="148" t="s">
        <v>514</v>
      </c>
      <c r="E39" s="150">
        <v>42758.669942129629</v>
      </c>
      <c r="F39" s="151">
        <v>477970</v>
      </c>
      <c r="G39" s="147">
        <v>1</v>
      </c>
      <c r="H39" s="152">
        <v>477970</v>
      </c>
      <c r="I39" s="153">
        <v>0</v>
      </c>
      <c r="J39" s="154">
        <v>42758.669942129629</v>
      </c>
      <c r="K39" s="153">
        <v>26</v>
      </c>
      <c r="L39" s="153">
        <v>60</v>
      </c>
      <c r="M39" s="153">
        <v>52</v>
      </c>
      <c r="N39" s="153">
        <v>3253</v>
      </c>
      <c r="O39" s="153">
        <v>269642</v>
      </c>
      <c r="P39" s="153">
        <v>499798.31</v>
      </c>
      <c r="Q39" s="153">
        <v>-21828.31</v>
      </c>
      <c r="R39" s="153">
        <v>499645</v>
      </c>
      <c r="S39" s="153">
        <v>75</v>
      </c>
      <c r="T39" s="147">
        <v>37519</v>
      </c>
      <c r="U39" s="149" t="s">
        <v>515</v>
      </c>
      <c r="V39" s="149" t="s">
        <v>428</v>
      </c>
    </row>
    <row r="40" spans="1:22" ht="35.1" customHeight="1">
      <c r="A40" s="147">
        <v>19</v>
      </c>
      <c r="B40" s="148" t="s">
        <v>516</v>
      </c>
      <c r="C40" s="149" t="s">
        <v>517</v>
      </c>
      <c r="D40" s="148" t="s">
        <v>518</v>
      </c>
      <c r="E40" s="150">
        <v>42810.438402777778</v>
      </c>
      <c r="F40" s="151">
        <v>173392.13</v>
      </c>
      <c r="G40" s="147">
        <v>1</v>
      </c>
      <c r="H40" s="152">
        <v>173392.13</v>
      </c>
      <c r="I40" s="153">
        <v>0</v>
      </c>
      <c r="J40" s="154">
        <v>42810.438402777778</v>
      </c>
      <c r="K40" s="153">
        <v>26</v>
      </c>
      <c r="L40" s="153">
        <v>60</v>
      </c>
      <c r="M40" s="153">
        <v>52</v>
      </c>
      <c r="N40" s="153">
        <v>3253</v>
      </c>
      <c r="O40" s="153">
        <v>267488</v>
      </c>
      <c r="P40" s="153">
        <v>173392.13</v>
      </c>
      <c r="Q40" s="153">
        <v>0</v>
      </c>
      <c r="R40" s="153">
        <v>505714</v>
      </c>
      <c r="S40" s="153">
        <v>75</v>
      </c>
      <c r="T40" s="147">
        <v>26581</v>
      </c>
      <c r="U40" s="149" t="s">
        <v>519</v>
      </c>
      <c r="V40" s="149" t="s">
        <v>418</v>
      </c>
    </row>
    <row r="41" spans="1:22" ht="35.1" customHeight="1">
      <c r="A41" s="147">
        <v>20</v>
      </c>
      <c r="B41" s="148" t="s">
        <v>520</v>
      </c>
      <c r="C41" s="149" t="s">
        <v>521</v>
      </c>
      <c r="D41" s="148" t="s">
        <v>518</v>
      </c>
      <c r="E41" s="150">
        <v>42810.438402777778</v>
      </c>
      <c r="F41" s="151">
        <v>302747.2</v>
      </c>
      <c r="G41" s="147">
        <v>1</v>
      </c>
      <c r="H41" s="152">
        <v>302747.2</v>
      </c>
      <c r="I41" s="153">
        <v>0</v>
      </c>
      <c r="J41" s="154">
        <v>42810.438402777778</v>
      </c>
      <c r="K41" s="153">
        <v>26</v>
      </c>
      <c r="L41" s="153">
        <v>60</v>
      </c>
      <c r="M41" s="153">
        <v>52</v>
      </c>
      <c r="N41" s="153">
        <v>3253</v>
      </c>
      <c r="O41" s="153">
        <v>267489</v>
      </c>
      <c r="P41" s="153">
        <v>302747.2</v>
      </c>
      <c r="Q41" s="153">
        <v>0</v>
      </c>
      <c r="R41" s="153">
        <v>505714</v>
      </c>
      <c r="S41" s="153">
        <v>75</v>
      </c>
      <c r="T41" s="147">
        <v>26581</v>
      </c>
      <c r="U41" s="149" t="s">
        <v>519</v>
      </c>
      <c r="V41" s="149" t="s">
        <v>418</v>
      </c>
    </row>
    <row r="42" spans="1:22" ht="35.1" customHeight="1">
      <c r="A42" s="147">
        <v>21</v>
      </c>
      <c r="B42" s="148" t="s">
        <v>522</v>
      </c>
      <c r="C42" s="149" t="s">
        <v>523</v>
      </c>
      <c r="D42" s="148" t="s">
        <v>518</v>
      </c>
      <c r="E42" s="150">
        <v>42810.438402777778</v>
      </c>
      <c r="F42" s="151">
        <v>185580.42</v>
      </c>
      <c r="G42" s="147">
        <v>2</v>
      </c>
      <c r="H42" s="152">
        <v>371160.84</v>
      </c>
      <c r="I42" s="153">
        <v>0</v>
      </c>
      <c r="J42" s="154">
        <v>42810.438402777778</v>
      </c>
      <c r="K42" s="153">
        <v>26</v>
      </c>
      <c r="L42" s="153">
        <v>60</v>
      </c>
      <c r="M42" s="153">
        <v>52</v>
      </c>
      <c r="N42" s="153">
        <v>3253</v>
      </c>
      <c r="O42" s="153">
        <v>267490</v>
      </c>
      <c r="P42" s="153">
        <v>371160.84</v>
      </c>
      <c r="Q42" s="153">
        <v>0</v>
      </c>
      <c r="R42" s="153">
        <v>505714</v>
      </c>
      <c r="S42" s="153">
        <v>75</v>
      </c>
      <c r="T42" s="147">
        <v>26581</v>
      </c>
      <c r="U42" s="149" t="s">
        <v>519</v>
      </c>
      <c r="V42" s="149" t="s">
        <v>418</v>
      </c>
    </row>
    <row r="43" spans="1:22" ht="35.1" customHeight="1">
      <c r="A43" s="147">
        <v>22</v>
      </c>
      <c r="B43" s="148" t="s">
        <v>524</v>
      </c>
      <c r="C43" s="149" t="s">
        <v>525</v>
      </c>
      <c r="D43" s="148" t="s">
        <v>518</v>
      </c>
      <c r="E43" s="150">
        <v>42810.438402777778</v>
      </c>
      <c r="F43" s="151">
        <v>286644.03999999998</v>
      </c>
      <c r="G43" s="147">
        <v>2</v>
      </c>
      <c r="H43" s="152">
        <v>573288.07999999996</v>
      </c>
      <c r="I43" s="153">
        <v>0</v>
      </c>
      <c r="J43" s="154">
        <v>42810.438402777778</v>
      </c>
      <c r="K43" s="153">
        <v>26</v>
      </c>
      <c r="L43" s="153">
        <v>60</v>
      </c>
      <c r="M43" s="153">
        <v>52</v>
      </c>
      <c r="N43" s="153">
        <v>3253</v>
      </c>
      <c r="O43" s="153">
        <v>267491</v>
      </c>
      <c r="P43" s="153">
        <v>646407.81999999995</v>
      </c>
      <c r="Q43" s="153">
        <v>-73119.740000000005</v>
      </c>
      <c r="R43" s="153">
        <v>505714</v>
      </c>
      <c r="S43" s="153">
        <v>75</v>
      </c>
      <c r="T43" s="147">
        <v>26581</v>
      </c>
      <c r="U43" s="149" t="s">
        <v>519</v>
      </c>
      <c r="V43" s="149" t="s">
        <v>418</v>
      </c>
    </row>
    <row r="44" spans="1:22" ht="35.1" customHeight="1">
      <c r="A44" s="147">
        <v>23</v>
      </c>
      <c r="B44" s="148" t="s">
        <v>526</v>
      </c>
      <c r="C44" s="149" t="s">
        <v>527</v>
      </c>
      <c r="D44" s="148" t="s">
        <v>518</v>
      </c>
      <c r="E44" s="150">
        <v>42810.438402777778</v>
      </c>
      <c r="F44" s="151">
        <v>211243.19</v>
      </c>
      <c r="G44" s="147">
        <v>1</v>
      </c>
      <c r="H44" s="152">
        <v>211243.19</v>
      </c>
      <c r="I44" s="153">
        <v>0</v>
      </c>
      <c r="J44" s="154">
        <v>42810.438402777778</v>
      </c>
      <c r="K44" s="153">
        <v>26</v>
      </c>
      <c r="L44" s="153">
        <v>60</v>
      </c>
      <c r="M44" s="153">
        <v>52</v>
      </c>
      <c r="N44" s="153">
        <v>3253</v>
      </c>
      <c r="O44" s="153">
        <v>267492</v>
      </c>
      <c r="P44" s="153">
        <v>211243.19</v>
      </c>
      <c r="Q44" s="153">
        <v>0</v>
      </c>
      <c r="R44" s="153">
        <v>505714</v>
      </c>
      <c r="S44" s="153">
        <v>75</v>
      </c>
      <c r="T44" s="147">
        <v>26581</v>
      </c>
      <c r="U44" s="149" t="s">
        <v>519</v>
      </c>
      <c r="V44" s="149" t="s">
        <v>418</v>
      </c>
    </row>
    <row r="45" spans="1:22" ht="35.1" customHeight="1">
      <c r="A45" s="147">
        <v>24</v>
      </c>
      <c r="B45" s="148" t="s">
        <v>528</v>
      </c>
      <c r="C45" s="149" t="s">
        <v>529</v>
      </c>
      <c r="D45" s="148" t="s">
        <v>518</v>
      </c>
      <c r="E45" s="150">
        <v>42810.438402777778</v>
      </c>
      <c r="F45" s="151">
        <v>352051.56</v>
      </c>
      <c r="G45" s="147">
        <v>1</v>
      </c>
      <c r="H45" s="152">
        <v>352051.56</v>
      </c>
      <c r="I45" s="153">
        <v>0</v>
      </c>
      <c r="J45" s="154">
        <v>42810.438402777778</v>
      </c>
      <c r="K45" s="153">
        <v>26</v>
      </c>
      <c r="L45" s="153">
        <v>60</v>
      </c>
      <c r="M45" s="153">
        <v>52</v>
      </c>
      <c r="N45" s="153">
        <v>3253</v>
      </c>
      <c r="O45" s="153">
        <v>267493</v>
      </c>
      <c r="P45" s="153">
        <v>352051.56</v>
      </c>
      <c r="Q45" s="153">
        <v>0</v>
      </c>
      <c r="R45" s="153">
        <v>505714</v>
      </c>
      <c r="S45" s="153">
        <v>75</v>
      </c>
      <c r="T45" s="147">
        <v>26581</v>
      </c>
      <c r="U45" s="149" t="s">
        <v>519</v>
      </c>
      <c r="V45" s="149" t="s">
        <v>418</v>
      </c>
    </row>
    <row r="46" spans="1:22" ht="35.1" customHeight="1">
      <c r="A46" s="147">
        <v>25</v>
      </c>
      <c r="B46" s="148" t="s">
        <v>530</v>
      </c>
      <c r="C46" s="149" t="s">
        <v>531</v>
      </c>
      <c r="D46" s="148" t="s">
        <v>532</v>
      </c>
      <c r="E46" s="150">
        <v>42824.40892361111</v>
      </c>
      <c r="F46" s="151">
        <v>161604</v>
      </c>
      <c r="G46" s="147">
        <v>2</v>
      </c>
      <c r="H46" s="152">
        <v>323208</v>
      </c>
      <c r="I46" s="153">
        <v>0</v>
      </c>
      <c r="J46" s="154">
        <v>42824.40892361111</v>
      </c>
      <c r="K46" s="153">
        <v>26</v>
      </c>
      <c r="L46" s="153">
        <v>60</v>
      </c>
      <c r="M46" s="153">
        <v>52</v>
      </c>
      <c r="N46" s="153">
        <v>3253</v>
      </c>
      <c r="O46" s="153">
        <v>270255</v>
      </c>
      <c r="P46" s="153">
        <v>323208</v>
      </c>
      <c r="Q46" s="153">
        <v>0</v>
      </c>
      <c r="R46" s="153">
        <v>507341</v>
      </c>
      <c r="S46" s="153">
        <v>75</v>
      </c>
      <c r="T46" s="147">
        <v>24767</v>
      </c>
      <c r="U46" s="149" t="s">
        <v>482</v>
      </c>
      <c r="V46" s="149" t="s">
        <v>418</v>
      </c>
    </row>
    <row r="47" spans="1:22" ht="35.1" customHeight="1">
      <c r="A47" s="147">
        <v>26</v>
      </c>
      <c r="B47" s="148" t="s">
        <v>533</v>
      </c>
      <c r="C47" s="149" t="s">
        <v>534</v>
      </c>
      <c r="D47" s="148" t="s">
        <v>535</v>
      </c>
      <c r="E47" s="150">
        <v>42825.4768287037</v>
      </c>
      <c r="F47" s="151">
        <v>3172837</v>
      </c>
      <c r="G47" s="147">
        <v>1</v>
      </c>
      <c r="H47" s="152">
        <v>3172837</v>
      </c>
      <c r="I47" s="153">
        <v>0</v>
      </c>
      <c r="J47" s="154">
        <v>42825.4768287037</v>
      </c>
      <c r="K47" s="153">
        <v>26</v>
      </c>
      <c r="L47" s="153">
        <v>60</v>
      </c>
      <c r="M47" s="153">
        <v>51</v>
      </c>
      <c r="N47" s="153">
        <v>3253</v>
      </c>
      <c r="O47" s="153">
        <v>266162</v>
      </c>
      <c r="P47" s="153">
        <v>3172837.5</v>
      </c>
      <c r="Q47" s="153">
        <v>-0.5</v>
      </c>
      <c r="R47" s="153">
        <v>507469</v>
      </c>
      <c r="S47" s="153">
        <v>74</v>
      </c>
      <c r="T47" s="147">
        <v>26674</v>
      </c>
      <c r="U47" s="149" t="s">
        <v>489</v>
      </c>
      <c r="V47" s="149" t="s">
        <v>462</v>
      </c>
    </row>
    <row r="48" spans="1:22" ht="35.1" customHeight="1">
      <c r="A48" s="147">
        <v>27</v>
      </c>
      <c r="B48" s="148" t="s">
        <v>536</v>
      </c>
      <c r="C48" s="149" t="s">
        <v>537</v>
      </c>
      <c r="D48" s="148" t="s">
        <v>538</v>
      </c>
      <c r="E48" s="150">
        <v>42825.484340277777</v>
      </c>
      <c r="F48" s="151">
        <v>148807.79999999999</v>
      </c>
      <c r="G48" s="147">
        <v>1</v>
      </c>
      <c r="H48" s="152">
        <v>148807.79999999999</v>
      </c>
      <c r="I48" s="153">
        <v>0</v>
      </c>
      <c r="J48" s="154">
        <v>42825.484340277777</v>
      </c>
      <c r="K48" s="153">
        <v>26</v>
      </c>
      <c r="L48" s="153">
        <v>60</v>
      </c>
      <c r="M48" s="153">
        <v>13</v>
      </c>
      <c r="N48" s="153">
        <v>3253</v>
      </c>
      <c r="O48" s="153">
        <v>271935</v>
      </c>
      <c r="P48" s="153">
        <v>148807.79999999999</v>
      </c>
      <c r="Q48" s="153">
        <v>0</v>
      </c>
      <c r="R48" s="153">
        <v>507474</v>
      </c>
      <c r="S48" s="153">
        <v>74</v>
      </c>
      <c r="T48" s="147">
        <v>30382</v>
      </c>
      <c r="U48" s="149" t="s">
        <v>539</v>
      </c>
      <c r="V48" s="149" t="s">
        <v>540</v>
      </c>
    </row>
    <row r="49" spans="1:22" ht="35.1" customHeight="1">
      <c r="A49" s="147">
        <v>28</v>
      </c>
      <c r="B49" s="148" t="s">
        <v>541</v>
      </c>
      <c r="C49" s="149" t="s">
        <v>542</v>
      </c>
      <c r="D49" s="148" t="s">
        <v>538</v>
      </c>
      <c r="E49" s="150">
        <v>42825.484340277777</v>
      </c>
      <c r="F49" s="151">
        <v>354003.96</v>
      </c>
      <c r="G49" s="147">
        <v>1</v>
      </c>
      <c r="H49" s="152">
        <v>354003.96</v>
      </c>
      <c r="I49" s="153">
        <v>0</v>
      </c>
      <c r="J49" s="154">
        <v>42825.484340277777</v>
      </c>
      <c r="K49" s="153">
        <v>26</v>
      </c>
      <c r="L49" s="153">
        <v>60</v>
      </c>
      <c r="M49" s="153">
        <v>13</v>
      </c>
      <c r="N49" s="153">
        <v>3253</v>
      </c>
      <c r="O49" s="153">
        <v>271940</v>
      </c>
      <c r="P49" s="153">
        <v>354003.75</v>
      </c>
      <c r="Q49" s="153">
        <v>0.21</v>
      </c>
      <c r="R49" s="153">
        <v>507474</v>
      </c>
      <c r="S49" s="153">
        <v>74</v>
      </c>
      <c r="T49" s="147">
        <v>30382</v>
      </c>
      <c r="U49" s="149" t="s">
        <v>539</v>
      </c>
      <c r="V49" s="149" t="s">
        <v>540</v>
      </c>
    </row>
    <row r="50" spans="1:22" ht="35.1" customHeight="1">
      <c r="A50" s="327" t="s">
        <v>454</v>
      </c>
      <c r="B50" s="328"/>
      <c r="C50" s="328"/>
      <c r="D50" s="328"/>
      <c r="E50" s="328"/>
      <c r="F50" s="328"/>
      <c r="G50" s="329"/>
      <c r="H50" s="155">
        <f>SUM(H22:H49)</f>
        <v>15431352.200000003</v>
      </c>
      <c r="I50" s="153"/>
      <c r="J50" s="154"/>
      <c r="K50" s="153"/>
      <c r="L50" s="153"/>
      <c r="M50" s="153"/>
      <c r="N50" s="153"/>
      <c r="O50" s="153"/>
      <c r="P50" s="153"/>
      <c r="Q50" s="153"/>
      <c r="R50" s="153"/>
      <c r="S50" s="153"/>
      <c r="T50" s="147"/>
      <c r="U50" s="149"/>
      <c r="V50" s="149"/>
    </row>
    <row r="51" spans="1:22" ht="35.1" customHeight="1">
      <c r="A51" s="156"/>
      <c r="B51" s="157"/>
      <c r="C51" s="158"/>
      <c r="D51" s="157"/>
      <c r="E51" s="159"/>
      <c r="F51" s="160"/>
      <c r="G51" s="156"/>
      <c r="H51" s="161"/>
      <c r="I51" s="162"/>
      <c r="J51" s="163"/>
      <c r="K51" s="162"/>
      <c r="L51" s="162"/>
      <c r="M51" s="162"/>
      <c r="N51" s="162"/>
      <c r="O51" s="162"/>
      <c r="P51" s="162"/>
      <c r="Q51" s="162"/>
      <c r="R51" s="162"/>
      <c r="S51" s="162"/>
      <c r="T51" s="156"/>
      <c r="U51" s="158"/>
      <c r="V51" s="158"/>
    </row>
    <row r="52" spans="1:22">
      <c r="H52" s="164"/>
    </row>
  </sheetData>
  <mergeCells count="7">
    <mergeCell ref="A50:G50"/>
    <mergeCell ref="A1:H1"/>
    <mergeCell ref="A2:H2"/>
    <mergeCell ref="A3:H3"/>
    <mergeCell ref="A17:G17"/>
    <mergeCell ref="A19:H19"/>
    <mergeCell ref="A20:H20"/>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pageSetUpPr fitToPage="1"/>
  </sheetPr>
  <dimension ref="B2:O78"/>
  <sheetViews>
    <sheetView topLeftCell="A12" workbookViewId="0">
      <selection activeCell="K30" sqref="K30"/>
    </sheetView>
  </sheetViews>
  <sheetFormatPr defaultRowHeight="12.75"/>
  <cols>
    <col min="2" max="2" width="6.5" style="65" customWidth="1"/>
    <col min="3" max="3" width="6.5" customWidth="1"/>
    <col min="4" max="4" width="6.6640625" customWidth="1"/>
    <col min="5" max="5" width="22.1640625" customWidth="1"/>
    <col min="6" max="6" width="13.33203125" hidden="1" customWidth="1"/>
    <col min="7" max="7" width="11" hidden="1" customWidth="1"/>
    <col min="8" max="8" width="13.1640625" customWidth="1"/>
    <col min="9" max="9" width="12.83203125" customWidth="1"/>
    <col min="10" max="12" width="11.5" customWidth="1"/>
    <col min="13" max="13" width="6.5" customWidth="1"/>
  </cols>
  <sheetData>
    <row r="2" spans="2:13">
      <c r="B2" s="347"/>
      <c r="C2" s="349"/>
      <c r="D2" s="371" t="s">
        <v>272</v>
      </c>
      <c r="E2" s="372"/>
      <c r="F2" s="372"/>
      <c r="G2" s="372"/>
      <c r="H2" s="372"/>
      <c r="I2" s="372"/>
      <c r="J2" s="372"/>
      <c r="K2" s="372"/>
      <c r="L2" s="372"/>
      <c r="M2" s="373"/>
    </row>
    <row r="3" spans="2:13" ht="15">
      <c r="B3" s="374" t="s">
        <v>273</v>
      </c>
      <c r="C3" s="375"/>
      <c r="D3" s="375"/>
      <c r="E3" s="375"/>
      <c r="F3" s="375"/>
      <c r="G3" s="375"/>
      <c r="H3" s="375"/>
      <c r="I3" s="375"/>
      <c r="J3" s="375"/>
      <c r="K3" s="375"/>
      <c r="L3" s="375"/>
      <c r="M3" s="376"/>
    </row>
    <row r="4" spans="2:13">
      <c r="B4" s="377" t="s">
        <v>274</v>
      </c>
      <c r="C4" s="378"/>
      <c r="D4" s="378"/>
      <c r="E4" s="378"/>
      <c r="F4" s="378"/>
      <c r="G4" s="378"/>
      <c r="H4" s="378"/>
      <c r="I4" s="378"/>
      <c r="J4" s="378"/>
      <c r="K4" s="378"/>
      <c r="L4" s="378"/>
      <c r="M4" s="379"/>
    </row>
    <row r="5" spans="2:13" ht="14.25">
      <c r="B5" s="380" t="s">
        <v>275</v>
      </c>
      <c r="C5" s="381"/>
      <c r="D5" s="381"/>
      <c r="E5" s="381"/>
      <c r="F5" s="381"/>
      <c r="G5" s="381"/>
      <c r="H5" s="381"/>
      <c r="I5" s="381"/>
      <c r="J5" s="381"/>
      <c r="K5" s="381"/>
      <c r="L5" s="381"/>
      <c r="M5" s="382"/>
    </row>
    <row r="6" spans="2:13">
      <c r="B6" s="368" t="s">
        <v>276</v>
      </c>
      <c r="C6" s="369"/>
      <c r="D6" s="369"/>
      <c r="E6" s="369"/>
      <c r="F6" s="369"/>
      <c r="G6" s="369"/>
      <c r="H6" s="369"/>
      <c r="I6" s="369"/>
      <c r="J6" s="369"/>
      <c r="K6" s="369"/>
      <c r="L6" s="369"/>
      <c r="M6" s="370"/>
    </row>
    <row r="7" spans="2:13" ht="15">
      <c r="B7" s="358"/>
      <c r="C7" s="359"/>
      <c r="D7" s="359"/>
      <c r="E7" s="359"/>
      <c r="F7" s="359"/>
      <c r="G7" s="359"/>
      <c r="H7" s="359"/>
      <c r="I7" s="359"/>
      <c r="J7" s="359"/>
      <c r="K7" s="360" t="s">
        <v>243</v>
      </c>
      <c r="L7" s="360"/>
      <c r="M7" s="361"/>
    </row>
    <row r="8" spans="2:13">
      <c r="B8" s="52" t="s">
        <v>277</v>
      </c>
      <c r="C8" s="362" t="s">
        <v>278</v>
      </c>
      <c r="D8" s="363"/>
      <c r="E8" s="364"/>
      <c r="F8" s="53" t="s">
        <v>279</v>
      </c>
      <c r="G8" s="53" t="s">
        <v>280</v>
      </c>
      <c r="H8" s="34" t="s">
        <v>216</v>
      </c>
      <c r="I8" s="34" t="s">
        <v>217</v>
      </c>
      <c r="J8" s="34" t="s">
        <v>218</v>
      </c>
      <c r="K8" s="34" t="s">
        <v>219</v>
      </c>
      <c r="L8" s="341" t="s">
        <v>220</v>
      </c>
      <c r="M8" s="342"/>
    </row>
    <row r="9" spans="2:13" s="56" customFormat="1" ht="15">
      <c r="B9" s="54">
        <v>1</v>
      </c>
      <c r="C9" s="365">
        <v>2</v>
      </c>
      <c r="D9" s="366"/>
      <c r="E9" s="367"/>
      <c r="F9" s="55"/>
      <c r="G9" s="55"/>
      <c r="H9" s="54">
        <v>3</v>
      </c>
      <c r="I9" s="54">
        <v>4</v>
      </c>
      <c r="J9" s="54">
        <v>5</v>
      </c>
      <c r="K9" s="54">
        <v>6</v>
      </c>
      <c r="L9" s="365">
        <v>7</v>
      </c>
      <c r="M9" s="367"/>
    </row>
    <row r="10" spans="2:13">
      <c r="B10" s="57" t="s">
        <v>281</v>
      </c>
      <c r="C10" s="347" t="s">
        <v>282</v>
      </c>
      <c r="D10" s="348"/>
      <c r="E10" s="349"/>
      <c r="F10" s="58"/>
      <c r="G10" s="58"/>
      <c r="H10" s="59"/>
      <c r="I10" s="59"/>
      <c r="J10" s="59"/>
      <c r="K10" s="59"/>
      <c r="L10" s="350"/>
      <c r="M10" s="351"/>
    </row>
    <row r="11" spans="2:13" ht="25.5">
      <c r="B11" s="60">
        <v>1</v>
      </c>
      <c r="C11" s="347" t="s">
        <v>283</v>
      </c>
      <c r="D11" s="348"/>
      <c r="E11" s="349"/>
      <c r="F11" s="58" t="str">
        <f>+[3]Sheet1!B6</f>
        <v>Stores &amp; Spares</v>
      </c>
      <c r="G11" s="58"/>
      <c r="H11" s="59">
        <f>+[3]Sheet1!C6</f>
        <v>0</v>
      </c>
      <c r="I11" s="59"/>
      <c r="J11" s="59"/>
      <c r="K11" s="59">
        <f>+[3]Sheet1!F6</f>
        <v>184.24775379999997</v>
      </c>
      <c r="L11" s="350">
        <f>+[3]Sheet1!G6</f>
        <v>474.44545129999989</v>
      </c>
      <c r="M11" s="351"/>
    </row>
    <row r="12" spans="2:13" ht="25.5">
      <c r="B12" s="60">
        <v>2</v>
      </c>
      <c r="C12" s="347" t="s">
        <v>284</v>
      </c>
      <c r="D12" s="348"/>
      <c r="E12" s="349"/>
      <c r="F12" s="58" t="str">
        <f>+[3]Sheet1!B8</f>
        <v>Outside Services</v>
      </c>
      <c r="G12" s="58"/>
      <c r="H12" s="59">
        <f>+[3]Sheet1!C8</f>
        <v>0</v>
      </c>
      <c r="I12" s="59"/>
      <c r="J12" s="59"/>
      <c r="K12" s="59">
        <f>+[3]Sheet1!F8</f>
        <v>1126.113707</v>
      </c>
      <c r="L12" s="350">
        <f>+[3]Sheet1!G8</f>
        <v>1320.7916799999998</v>
      </c>
      <c r="M12" s="351"/>
    </row>
    <row r="13" spans="2:13" ht="25.5">
      <c r="B13" s="60">
        <v>3</v>
      </c>
      <c r="C13" s="347" t="s">
        <v>285</v>
      </c>
      <c r="D13" s="348"/>
      <c r="E13" s="349"/>
      <c r="F13" s="58" t="str">
        <f>+[3]Sheet1!B11</f>
        <v>Other Expenditure</v>
      </c>
      <c r="G13" s="61" t="s">
        <v>286</v>
      </c>
      <c r="H13" s="59"/>
      <c r="I13" s="59"/>
      <c r="J13" s="59"/>
      <c r="K13" s="59">
        <v>26.517199999999999</v>
      </c>
      <c r="L13" s="350">
        <v>43.794869999999996</v>
      </c>
      <c r="M13" s="351"/>
    </row>
    <row r="14" spans="2:13">
      <c r="B14" s="60">
        <v>4</v>
      </c>
      <c r="C14" s="347" t="s">
        <v>287</v>
      </c>
      <c r="D14" s="348"/>
      <c r="E14" s="349"/>
      <c r="F14" s="58"/>
      <c r="G14" s="58"/>
      <c r="H14" s="59"/>
      <c r="I14" s="59"/>
      <c r="J14" s="59"/>
      <c r="K14" s="59"/>
      <c r="L14" s="350"/>
      <c r="M14" s="351"/>
    </row>
    <row r="15" spans="2:13">
      <c r="B15" s="62">
        <v>4.0999999999999996</v>
      </c>
      <c r="C15" s="352" t="s">
        <v>288</v>
      </c>
      <c r="D15" s="348"/>
      <c r="E15" s="349"/>
      <c r="F15" s="58"/>
      <c r="G15" s="58"/>
      <c r="H15" s="59"/>
      <c r="I15" s="59"/>
      <c r="J15" s="59"/>
      <c r="K15" s="59">
        <f>+[3]Sheet1!F30</f>
        <v>625.13041499999997</v>
      </c>
      <c r="L15" s="350">
        <f>+[3]Sheet1!G30</f>
        <v>877.90768000000003</v>
      </c>
      <c r="M15" s="351"/>
    </row>
    <row r="16" spans="2:13" ht="25.5">
      <c r="B16" s="60">
        <v>5</v>
      </c>
      <c r="C16" s="347" t="s">
        <v>289</v>
      </c>
      <c r="D16" s="348"/>
      <c r="E16" s="349"/>
      <c r="F16" s="58" t="str">
        <f>+[3]Sheet1!B9</f>
        <v>Internal Services</v>
      </c>
      <c r="G16" s="58"/>
      <c r="H16" s="59"/>
      <c r="I16" s="59"/>
      <c r="J16" s="59"/>
      <c r="K16" s="59">
        <f>+[3]Sheet1!F23</f>
        <v>28.069694999999999</v>
      </c>
      <c r="L16" s="350">
        <f>+[3]Sheet1!G23</f>
        <v>80.060720000000003</v>
      </c>
      <c r="M16" s="351"/>
    </row>
    <row r="17" spans="2:13" ht="25.5">
      <c r="B17" s="60">
        <v>6</v>
      </c>
      <c r="C17" s="347" t="s">
        <v>290</v>
      </c>
      <c r="D17" s="348"/>
      <c r="E17" s="349"/>
      <c r="F17" s="58" t="str">
        <f>+[3]Sheet1!$B$11</f>
        <v>Other Expenditure</v>
      </c>
      <c r="G17" s="58"/>
      <c r="H17" s="59"/>
      <c r="I17" s="59"/>
      <c r="J17" s="59"/>
      <c r="K17" s="59"/>
      <c r="L17" s="350"/>
      <c r="M17" s="351"/>
    </row>
    <row r="18" spans="2:13" ht="25.5">
      <c r="B18" s="62">
        <v>6.1</v>
      </c>
      <c r="C18" s="355" t="s">
        <v>291</v>
      </c>
      <c r="D18" s="356"/>
      <c r="E18" s="357"/>
      <c r="F18" s="58" t="str">
        <f>+[3]Sheet1!$B$11</f>
        <v>Other Expenditure</v>
      </c>
      <c r="G18" s="58"/>
      <c r="H18" s="59"/>
      <c r="I18" s="59"/>
      <c r="J18" s="59"/>
      <c r="K18" s="59"/>
      <c r="L18" s="350"/>
      <c r="M18" s="351"/>
    </row>
    <row r="19" spans="2:13" ht="25.5">
      <c r="B19" s="62">
        <v>6.2</v>
      </c>
      <c r="C19" s="355" t="s">
        <v>292</v>
      </c>
      <c r="D19" s="356"/>
      <c r="E19" s="357"/>
      <c r="F19" s="58" t="str">
        <f>+[3]Sheet1!$B$11</f>
        <v>Other Expenditure</v>
      </c>
      <c r="G19" s="58"/>
      <c r="H19" s="59"/>
      <c r="I19" s="59"/>
      <c r="J19" s="59"/>
      <c r="K19" s="59"/>
      <c r="L19" s="350"/>
      <c r="M19" s="351"/>
    </row>
    <row r="20" spans="2:13" ht="25.5">
      <c r="B20" s="62">
        <v>6.3</v>
      </c>
      <c r="C20" s="355" t="s">
        <v>293</v>
      </c>
      <c r="D20" s="356"/>
      <c r="E20" s="357"/>
      <c r="F20" s="58" t="str">
        <f>+[3]Sheet1!$B$11</f>
        <v>Other Expenditure</v>
      </c>
      <c r="G20" s="58"/>
      <c r="H20" s="59"/>
      <c r="I20" s="59"/>
      <c r="J20" s="59"/>
      <c r="K20" s="59">
        <v>10.97922</v>
      </c>
      <c r="L20" s="350">
        <v>16.915550000000003</v>
      </c>
      <c r="M20" s="351"/>
    </row>
    <row r="21" spans="2:13" ht="25.5">
      <c r="B21" s="62">
        <v>6.4</v>
      </c>
      <c r="C21" s="355" t="s">
        <v>294</v>
      </c>
      <c r="D21" s="356"/>
      <c r="E21" s="357"/>
      <c r="F21" s="58" t="str">
        <f>+[3]Sheet1!$B$11</f>
        <v>Other Expenditure</v>
      </c>
      <c r="G21" s="58"/>
      <c r="H21" s="59"/>
      <c r="I21" s="59"/>
      <c r="J21" s="59"/>
      <c r="K21" s="59">
        <v>0.35835669999999997</v>
      </c>
      <c r="L21" s="350">
        <v>0.15703980000000001</v>
      </c>
      <c r="M21" s="351"/>
    </row>
    <row r="22" spans="2:13" ht="25.5">
      <c r="B22" s="62">
        <v>6.5</v>
      </c>
      <c r="C22" s="355" t="s">
        <v>295</v>
      </c>
      <c r="D22" s="356"/>
      <c r="E22" s="357"/>
      <c r="F22" s="58" t="str">
        <f>+[3]Sheet1!$B$11</f>
        <v>Other Expenditure</v>
      </c>
      <c r="G22" s="58"/>
      <c r="H22" s="59"/>
      <c r="I22" s="59"/>
      <c r="J22" s="59"/>
      <c r="K22" s="59"/>
      <c r="L22" s="350"/>
      <c r="M22" s="351"/>
    </row>
    <row r="23" spans="2:13" ht="25.5">
      <c r="B23" s="62">
        <v>6.6</v>
      </c>
      <c r="C23" s="355" t="s">
        <v>296</v>
      </c>
      <c r="D23" s="356"/>
      <c r="E23" s="357"/>
      <c r="F23" s="58" t="str">
        <f>+[3]Sheet1!$B$11</f>
        <v>Other Expenditure</v>
      </c>
      <c r="G23" s="58"/>
      <c r="H23" s="59"/>
      <c r="I23" s="59"/>
      <c r="J23" s="59"/>
      <c r="K23" s="59"/>
      <c r="L23" s="350"/>
      <c r="M23" s="351"/>
    </row>
    <row r="24" spans="2:13" ht="25.5">
      <c r="B24" s="62">
        <v>6.7</v>
      </c>
      <c r="C24" s="355" t="s">
        <v>297</v>
      </c>
      <c r="D24" s="356"/>
      <c r="E24" s="357"/>
      <c r="F24" s="58" t="str">
        <f>+[3]Sheet1!$B$11</f>
        <v>Other Expenditure</v>
      </c>
      <c r="G24" s="58"/>
      <c r="H24" s="59"/>
      <c r="I24" s="59"/>
      <c r="J24" s="59"/>
      <c r="K24" s="59"/>
      <c r="L24" s="350"/>
      <c r="M24" s="351"/>
    </row>
    <row r="25" spans="2:13" ht="25.5">
      <c r="B25" s="62">
        <v>6.8</v>
      </c>
      <c r="C25" s="355" t="s">
        <v>298</v>
      </c>
      <c r="D25" s="356"/>
      <c r="E25" s="357"/>
      <c r="F25" s="58" t="str">
        <f>+[3]Sheet1!$B$11</f>
        <v>Other Expenditure</v>
      </c>
      <c r="G25" s="58"/>
      <c r="H25" s="59"/>
      <c r="I25" s="59"/>
      <c r="J25" s="59"/>
      <c r="K25" s="59">
        <v>5.0772500000000003</v>
      </c>
      <c r="L25" s="350">
        <v>1.5495300000000001</v>
      </c>
      <c r="M25" s="351"/>
    </row>
    <row r="26" spans="2:13" ht="25.5">
      <c r="B26" s="62">
        <v>6.9</v>
      </c>
      <c r="C26" s="355" t="s">
        <v>299</v>
      </c>
      <c r="D26" s="356"/>
      <c r="E26" s="357"/>
      <c r="F26" s="58" t="str">
        <f>+[3]Sheet1!$B$11</f>
        <v>Other Expenditure</v>
      </c>
      <c r="G26" s="58"/>
      <c r="H26" s="59"/>
      <c r="I26" s="59"/>
      <c r="J26" s="59"/>
      <c r="K26" s="59"/>
      <c r="L26" s="350"/>
      <c r="M26" s="351"/>
    </row>
    <row r="27" spans="2:13" ht="25.5">
      <c r="B27" s="57"/>
      <c r="C27" s="347" t="s">
        <v>300</v>
      </c>
      <c r="D27" s="348"/>
      <c r="E27" s="349"/>
      <c r="F27" s="58" t="str">
        <f>+[3]Sheet1!$B$11</f>
        <v>Other Expenditure</v>
      </c>
      <c r="G27" s="58"/>
      <c r="H27" s="59">
        <f>+SUM(H18:H26)</f>
        <v>0</v>
      </c>
      <c r="I27" s="59">
        <f t="shared" ref="I27:L27" si="0">+SUM(I18:I26)</f>
        <v>0</v>
      </c>
      <c r="J27" s="59">
        <f t="shared" si="0"/>
        <v>0</v>
      </c>
      <c r="K27" s="59">
        <f t="shared" si="0"/>
        <v>16.414826699999999</v>
      </c>
      <c r="L27" s="353">
        <f t="shared" si="0"/>
        <v>18.622119800000004</v>
      </c>
      <c r="M27" s="354"/>
    </row>
    <row r="28" spans="2:13" ht="25.5">
      <c r="B28" s="60">
        <v>7</v>
      </c>
      <c r="C28" s="347" t="s">
        <v>301</v>
      </c>
      <c r="D28" s="348"/>
      <c r="E28" s="349"/>
      <c r="F28" s="58" t="str">
        <f>+[3]Sheet1!$B$7</f>
        <v>Remuneration &amp; Benefits</v>
      </c>
      <c r="G28" s="58"/>
      <c r="H28" s="59"/>
      <c r="I28" s="59"/>
      <c r="J28" s="59"/>
      <c r="K28" s="59"/>
      <c r="L28" s="350"/>
      <c r="M28" s="351"/>
    </row>
    <row r="29" spans="2:13" ht="38.25">
      <c r="B29" s="62">
        <v>7.1</v>
      </c>
      <c r="C29" s="355" t="s">
        <v>302</v>
      </c>
      <c r="D29" s="356"/>
      <c r="E29" s="357"/>
      <c r="F29" s="58" t="str">
        <f>+[3]Sheet1!$B$7</f>
        <v>Remuneration &amp; Benefits</v>
      </c>
      <c r="G29" s="58" t="s">
        <v>303</v>
      </c>
      <c r="H29" s="59"/>
      <c r="I29" s="59"/>
      <c r="J29" s="59"/>
      <c r="K29" s="59">
        <f>3217.2690364-K32</f>
        <v>3155.2490364</v>
      </c>
      <c r="L29" s="350">
        <f>3858.6863912-L32</f>
        <v>3858.6182393999998</v>
      </c>
      <c r="M29" s="351"/>
    </row>
    <row r="30" spans="2:13" ht="25.5">
      <c r="B30" s="62">
        <v>7.2</v>
      </c>
      <c r="C30" s="355" t="s">
        <v>304</v>
      </c>
      <c r="D30" s="356"/>
      <c r="E30" s="357"/>
      <c r="F30" s="58" t="str">
        <f>+[3]Sheet1!$B$7</f>
        <v>Remuneration &amp; Benefits</v>
      </c>
      <c r="G30" s="58" t="s">
        <v>305</v>
      </c>
      <c r="H30" s="59"/>
      <c r="I30" s="59"/>
      <c r="J30" s="59"/>
      <c r="K30" s="59">
        <v>6.2719934999999998</v>
      </c>
      <c r="L30" s="350">
        <v>97.854205400000012</v>
      </c>
      <c r="M30" s="351"/>
    </row>
    <row r="31" spans="2:13" ht="25.5">
      <c r="B31" s="62">
        <v>7.3</v>
      </c>
      <c r="C31" s="355" t="s">
        <v>306</v>
      </c>
      <c r="D31" s="356"/>
      <c r="E31" s="357"/>
      <c r="F31" s="58" t="str">
        <f>+[3]Sheet1!$B$7</f>
        <v>Remuneration &amp; Benefits</v>
      </c>
      <c r="G31" s="58" t="s">
        <v>307</v>
      </c>
      <c r="H31" s="59"/>
      <c r="I31" s="59"/>
      <c r="J31" s="59"/>
      <c r="K31" s="59">
        <v>485.70312350000012</v>
      </c>
      <c r="L31" s="350">
        <v>503.78421400000002</v>
      </c>
      <c r="M31" s="351"/>
    </row>
    <row r="32" spans="2:13" ht="25.5">
      <c r="B32" s="62">
        <v>7.4</v>
      </c>
      <c r="C32" s="355" t="s">
        <v>308</v>
      </c>
      <c r="D32" s="356"/>
      <c r="E32" s="357"/>
      <c r="F32" s="58" t="str">
        <f>+[3]Sheet1!$B$7</f>
        <v>Remuneration &amp; Benefits</v>
      </c>
      <c r="G32" s="58"/>
      <c r="H32" s="59"/>
      <c r="I32" s="59"/>
      <c r="J32" s="59"/>
      <c r="K32" s="59">
        <v>62.02</v>
      </c>
      <c r="L32" s="350">
        <v>6.8151799999999998E-2</v>
      </c>
      <c r="M32" s="351"/>
    </row>
    <row r="33" spans="2:13" ht="63.75">
      <c r="B33" s="62">
        <v>7.5</v>
      </c>
      <c r="C33" s="355" t="s">
        <v>309</v>
      </c>
      <c r="D33" s="356"/>
      <c r="E33" s="357"/>
      <c r="F33" s="58" t="str">
        <f>+[3]Sheet1!$B$7</f>
        <v>Remuneration &amp; Benefits</v>
      </c>
      <c r="G33" s="61" t="s">
        <v>310</v>
      </c>
      <c r="H33" s="59"/>
      <c r="I33" s="59"/>
      <c r="J33" s="59"/>
      <c r="K33" s="59">
        <v>482.05345999999997</v>
      </c>
      <c r="L33" s="350">
        <v>779.68424999999991</v>
      </c>
      <c r="M33" s="351"/>
    </row>
    <row r="34" spans="2:13" ht="25.5">
      <c r="B34" s="62">
        <v>7.6</v>
      </c>
      <c r="C34" s="355" t="s">
        <v>311</v>
      </c>
      <c r="D34" s="356"/>
      <c r="E34" s="357"/>
      <c r="F34" s="58" t="str">
        <f>+[3]Sheet1!$B$7</f>
        <v>Remuneration &amp; Benefits</v>
      </c>
      <c r="G34" s="58"/>
      <c r="H34" s="59"/>
      <c r="I34" s="59"/>
      <c r="J34" s="59"/>
      <c r="K34" s="59"/>
      <c r="L34" s="350"/>
      <c r="M34" s="351"/>
    </row>
    <row r="35" spans="2:13" ht="25.5">
      <c r="B35" s="57"/>
      <c r="C35" s="347" t="s">
        <v>312</v>
      </c>
      <c r="D35" s="348"/>
      <c r="E35" s="349"/>
      <c r="F35" s="58" t="str">
        <f>+[3]Sheet1!$B$7</f>
        <v>Remuneration &amp; Benefits</v>
      </c>
      <c r="G35" s="58"/>
      <c r="H35" s="59">
        <f>+SUM(H29:H34)</f>
        <v>0</v>
      </c>
      <c r="I35" s="59">
        <f t="shared" ref="I35:L35" si="1">+SUM(I29:I34)</f>
        <v>0</v>
      </c>
      <c r="J35" s="59">
        <f t="shared" si="1"/>
        <v>0</v>
      </c>
      <c r="K35" s="59">
        <f t="shared" si="1"/>
        <v>4191.2976134</v>
      </c>
      <c r="L35" s="353">
        <f t="shared" si="1"/>
        <v>5240.0090606000003</v>
      </c>
      <c r="M35" s="354"/>
    </row>
    <row r="36" spans="2:13">
      <c r="B36" s="60">
        <v>8</v>
      </c>
      <c r="C36" s="347" t="s">
        <v>313</v>
      </c>
      <c r="D36" s="348"/>
      <c r="E36" s="349"/>
      <c r="F36" s="58"/>
      <c r="G36" s="58"/>
      <c r="H36" s="59"/>
      <c r="I36" s="59"/>
      <c r="J36" s="59"/>
      <c r="K36" s="59"/>
      <c r="L36" s="350"/>
      <c r="M36" s="351"/>
    </row>
    <row r="37" spans="2:13" ht="25.5">
      <c r="B37" s="60">
        <v>9</v>
      </c>
      <c r="C37" s="347" t="s">
        <v>314</v>
      </c>
      <c r="D37" s="348"/>
      <c r="E37" s="349"/>
      <c r="F37" s="58" t="str">
        <f>+[3]Sheet1!B11</f>
        <v>Other Expenditure</v>
      </c>
      <c r="G37" s="61" t="s">
        <v>315</v>
      </c>
      <c r="H37" s="59"/>
      <c r="I37" s="59"/>
      <c r="J37" s="59"/>
      <c r="K37" s="59"/>
      <c r="L37" s="350"/>
      <c r="M37" s="351"/>
    </row>
    <row r="38" spans="2:13">
      <c r="B38" s="60">
        <v>10</v>
      </c>
      <c r="C38" s="347" t="s">
        <v>316</v>
      </c>
      <c r="D38" s="348"/>
      <c r="E38" s="349"/>
      <c r="F38" s="58"/>
      <c r="G38" s="58"/>
      <c r="H38" s="59"/>
      <c r="I38" s="59"/>
      <c r="J38" s="59"/>
      <c r="K38" s="59"/>
      <c r="L38" s="350"/>
      <c r="M38" s="351"/>
    </row>
    <row r="39" spans="2:13" ht="25.5">
      <c r="B39" s="60">
        <v>11</v>
      </c>
      <c r="C39" s="347" t="s">
        <v>317</v>
      </c>
      <c r="D39" s="348"/>
      <c r="E39" s="349"/>
      <c r="F39" s="58" t="str">
        <f>+[3]Sheet1!B10</f>
        <v>Common Charges</v>
      </c>
      <c r="G39" s="61" t="s">
        <v>318</v>
      </c>
      <c r="H39" s="59"/>
      <c r="I39" s="59"/>
      <c r="J39" s="59"/>
      <c r="K39" s="59">
        <f>+[3]Sheet1!F10</f>
        <v>1947.5163725</v>
      </c>
      <c r="L39" s="350">
        <f>+[3]Sheet1!G10</f>
        <v>2118.3803711000005</v>
      </c>
      <c r="M39" s="351"/>
    </row>
    <row r="40" spans="2:13">
      <c r="B40" s="60">
        <v>12</v>
      </c>
      <c r="C40" s="347" t="s">
        <v>319</v>
      </c>
      <c r="D40" s="348"/>
      <c r="E40" s="349"/>
      <c r="F40" s="58"/>
      <c r="G40" s="58"/>
      <c r="H40" s="59"/>
      <c r="I40" s="59"/>
      <c r="J40" s="59"/>
      <c r="K40" s="59">
        <f>+[3]Sheet1!F11-'[3]Table 1'!K13-'[3]Table 1'!K27+[3]Sheet1!F24-[3]Sheet1!F30</f>
        <v>203.18852330000016</v>
      </c>
      <c r="L40" s="350">
        <f>+[3]Sheet1!G11-'[3]Table 1'!L13:M13-'[3]Table 1'!L27:M27+[3]Sheet1!G24-[3]Sheet1!G30</f>
        <v>317.08332999999993</v>
      </c>
      <c r="M40" s="351"/>
    </row>
    <row r="41" spans="2:13">
      <c r="B41" s="60">
        <v>14</v>
      </c>
      <c r="C41" s="347" t="s">
        <v>320</v>
      </c>
      <c r="D41" s="348"/>
      <c r="E41" s="349"/>
      <c r="F41" s="58"/>
      <c r="G41" s="58"/>
      <c r="H41" s="59">
        <f>+SUM(H11:H16)+H27+H35+SUM(H36:H40)</f>
        <v>0</v>
      </c>
      <c r="I41" s="59">
        <f t="shared" ref="I41:J41" si="2">+SUM(I11:I16)+I27+I35+SUM(I36:I40)</f>
        <v>0</v>
      </c>
      <c r="J41" s="59">
        <f t="shared" si="2"/>
        <v>0</v>
      </c>
      <c r="K41" s="59">
        <f>+SUM(K11:K16)+K27+K35+SUM(K36:K40)</f>
        <v>8348.4961067000004</v>
      </c>
      <c r="L41" s="353">
        <f>+SUM(L11:L16)+L27+L35+SUM(L36:L40)</f>
        <v>10491.095282800001</v>
      </c>
      <c r="M41" s="354"/>
    </row>
    <row r="42" spans="2:13" ht="25.5">
      <c r="B42" s="63" t="s">
        <v>321</v>
      </c>
      <c r="C42" s="347" t="s">
        <v>322</v>
      </c>
      <c r="D42" s="348"/>
      <c r="E42" s="349"/>
      <c r="F42" s="58" t="str">
        <f>+[3]Sheet1!B13</f>
        <v>Recovery -Others</v>
      </c>
      <c r="G42" s="61" t="s">
        <v>323</v>
      </c>
      <c r="H42" s="59"/>
      <c r="I42" s="59"/>
      <c r="J42" s="59"/>
      <c r="K42" s="59">
        <f>+[3]Sheet1!F13</f>
        <v>16.358270000000005</v>
      </c>
      <c r="L42" s="350">
        <f>1716.0884111+[3]Sheet1!G15</f>
        <v>395.7314672</v>
      </c>
      <c r="M42" s="351"/>
    </row>
    <row r="43" spans="2:13">
      <c r="B43" s="60">
        <v>15</v>
      </c>
      <c r="C43" s="347" t="s">
        <v>324</v>
      </c>
      <c r="D43" s="348"/>
      <c r="E43" s="349"/>
      <c r="F43" s="58"/>
      <c r="G43" s="58"/>
      <c r="H43" s="59"/>
      <c r="I43" s="59"/>
      <c r="J43" s="59"/>
      <c r="K43" s="59">
        <f>+K41-K42</f>
        <v>8332.1378366999998</v>
      </c>
      <c r="L43" s="350">
        <f>+L41-L42</f>
        <v>10095.363815600002</v>
      </c>
      <c r="M43" s="351"/>
    </row>
    <row r="44" spans="2:13">
      <c r="B44" s="60">
        <v>16</v>
      </c>
      <c r="C44" s="352" t="s">
        <v>325</v>
      </c>
      <c r="D44" s="348"/>
      <c r="E44" s="349"/>
      <c r="F44" s="58"/>
      <c r="G44" s="58"/>
      <c r="H44" s="64"/>
      <c r="I44" s="64"/>
      <c r="J44" s="64"/>
      <c r="K44" s="64"/>
      <c r="L44" s="347"/>
      <c r="M44" s="349"/>
    </row>
    <row r="45" spans="2:13" ht="14.25">
      <c r="B45" s="335" t="s">
        <v>341</v>
      </c>
      <c r="C45" s="336"/>
      <c r="D45" s="336"/>
      <c r="E45" s="336"/>
      <c r="F45" s="336"/>
      <c r="G45" s="336"/>
      <c r="H45" s="336"/>
      <c r="I45" s="336"/>
      <c r="J45" s="336"/>
      <c r="K45" s="336"/>
      <c r="L45" s="337"/>
      <c r="M45" s="85"/>
    </row>
    <row r="46" spans="2:13" ht="15">
      <c r="B46" s="338" t="s">
        <v>342</v>
      </c>
      <c r="C46" s="339"/>
      <c r="D46" s="339"/>
      <c r="E46" s="339"/>
      <c r="F46" s="339"/>
      <c r="G46" s="339"/>
      <c r="H46" s="339"/>
      <c r="I46" s="339"/>
      <c r="J46" s="339"/>
      <c r="K46" s="339"/>
      <c r="L46" s="340"/>
      <c r="M46" s="85"/>
    </row>
    <row r="47" spans="2:13" ht="31.5" customHeight="1">
      <c r="B47" s="338" t="s">
        <v>348</v>
      </c>
      <c r="C47" s="339"/>
      <c r="D47" s="339"/>
      <c r="E47" s="339"/>
      <c r="F47" s="339"/>
      <c r="G47" s="339"/>
      <c r="H47" s="339"/>
      <c r="I47" s="339"/>
      <c r="J47" s="339"/>
      <c r="K47" s="339"/>
      <c r="L47" s="340"/>
      <c r="M47" s="85"/>
    </row>
    <row r="48" spans="2:13" ht="15">
      <c r="B48" s="338" t="s">
        <v>343</v>
      </c>
      <c r="C48" s="339"/>
      <c r="D48" s="339"/>
      <c r="E48" s="339"/>
      <c r="F48" s="339"/>
      <c r="G48" s="339"/>
      <c r="H48" s="339"/>
      <c r="I48" s="339"/>
      <c r="J48" s="339"/>
      <c r="K48" s="339"/>
      <c r="L48" s="340"/>
      <c r="M48" s="85"/>
    </row>
    <row r="49" spans="2:15" ht="15">
      <c r="B49" s="338" t="s">
        <v>344</v>
      </c>
      <c r="C49" s="339"/>
      <c r="D49" s="339"/>
      <c r="E49" s="339"/>
      <c r="F49" s="339"/>
      <c r="G49" s="339"/>
      <c r="H49" s="339"/>
      <c r="I49" s="339"/>
      <c r="J49" s="339"/>
      <c r="K49" s="339"/>
      <c r="L49" s="340"/>
      <c r="M49" s="85"/>
    </row>
    <row r="50" spans="2:15" ht="15">
      <c r="B50" s="338" t="s">
        <v>345</v>
      </c>
      <c r="C50" s="339"/>
      <c r="D50" s="339"/>
      <c r="E50" s="339"/>
      <c r="F50" s="339"/>
      <c r="G50" s="339"/>
      <c r="H50" s="339"/>
      <c r="I50" s="339"/>
      <c r="J50" s="339"/>
      <c r="K50" s="339"/>
      <c r="L50" s="340"/>
      <c r="M50" s="85"/>
    </row>
    <row r="51" spans="2:15" ht="15">
      <c r="B51" s="338" t="s">
        <v>346</v>
      </c>
      <c r="C51" s="339"/>
      <c r="D51" s="339"/>
      <c r="E51" s="339"/>
      <c r="F51" s="339"/>
      <c r="G51" s="339"/>
      <c r="H51" s="339"/>
      <c r="I51" s="339"/>
      <c r="J51" s="339"/>
      <c r="K51" s="339"/>
      <c r="L51" s="340"/>
      <c r="M51" s="85"/>
    </row>
    <row r="52" spans="2:15" ht="15">
      <c r="B52" s="338" t="s">
        <v>349</v>
      </c>
      <c r="C52" s="339"/>
      <c r="D52" s="339"/>
      <c r="E52" s="339"/>
      <c r="F52" s="339"/>
      <c r="G52" s="339"/>
      <c r="H52" s="339"/>
      <c r="I52" s="339"/>
      <c r="J52" s="339"/>
      <c r="K52" s="339"/>
      <c r="L52" s="340"/>
      <c r="M52" s="85"/>
    </row>
    <row r="53" spans="2:15" ht="15">
      <c r="B53" s="344" t="s">
        <v>347</v>
      </c>
      <c r="C53" s="345"/>
      <c r="D53" s="345"/>
      <c r="E53" s="345"/>
      <c r="F53" s="345"/>
      <c r="G53" s="345"/>
      <c r="H53" s="345"/>
      <c r="I53" s="345"/>
      <c r="J53" s="345"/>
      <c r="K53" s="345"/>
      <c r="L53" s="346"/>
      <c r="M53" s="85"/>
    </row>
    <row r="54" spans="2:15">
      <c r="B54" s="83"/>
      <c r="C54" s="84"/>
      <c r="D54" s="85"/>
      <c r="E54" s="85"/>
      <c r="F54" s="85"/>
      <c r="G54" s="85"/>
      <c r="H54" s="85"/>
      <c r="I54" s="85"/>
      <c r="J54" s="85"/>
      <c r="K54" s="85"/>
      <c r="L54" s="85"/>
      <c r="M54" s="85"/>
    </row>
    <row r="55" spans="2:15" hidden="1">
      <c r="B55" s="83"/>
      <c r="C55" s="84"/>
      <c r="D55" s="85"/>
      <c r="E55" s="85"/>
      <c r="F55" s="85"/>
      <c r="G55" s="85"/>
      <c r="H55" s="85"/>
      <c r="I55" s="85"/>
      <c r="J55" s="85"/>
      <c r="K55" s="85"/>
      <c r="L55" s="85"/>
      <c r="M55" s="85"/>
    </row>
    <row r="56" spans="2:15" hidden="1">
      <c r="K56" s="66">
        <v>8332.1378366999998</v>
      </c>
      <c r="L56" s="67">
        <v>10095.363815600002</v>
      </c>
      <c r="O56" s="68"/>
    </row>
    <row r="57" spans="2:15">
      <c r="K57" s="68">
        <f>+K56-K43</f>
        <v>0</v>
      </c>
      <c r="L57" s="68">
        <f>+L56-L43</f>
        <v>0</v>
      </c>
    </row>
    <row r="58" spans="2:15">
      <c r="E58" s="69" t="s">
        <v>326</v>
      </c>
      <c r="F58" s="70"/>
      <c r="G58" s="70"/>
      <c r="H58" s="34" t="s">
        <v>216</v>
      </c>
      <c r="I58" s="34" t="s">
        <v>217</v>
      </c>
      <c r="J58" s="34" t="s">
        <v>218</v>
      </c>
      <c r="K58" s="34" t="s">
        <v>219</v>
      </c>
      <c r="L58" s="341" t="s">
        <v>220</v>
      </c>
      <c r="M58" s="342"/>
    </row>
    <row r="59" spans="2:15" s="67" customFormat="1">
      <c r="B59" s="71"/>
      <c r="E59" s="72" t="s">
        <v>327</v>
      </c>
      <c r="F59" s="73"/>
      <c r="G59" s="73"/>
      <c r="H59" s="73">
        <f>+[3]Sheet1!C24</f>
        <v>0</v>
      </c>
      <c r="I59" s="73">
        <f>+[3]Sheet1!D24</f>
        <v>0</v>
      </c>
      <c r="J59" s="73">
        <f>+[3]Sheet1!E24</f>
        <v>0</v>
      </c>
      <c r="K59" s="73">
        <f>+[3]Sheet1!F24-[3]Sheet1!F30</f>
        <v>77.427217900000073</v>
      </c>
      <c r="L59" s="73">
        <f>+[3]Sheet1!G24-[3]Sheet1!G30</f>
        <v>194.28217539999991</v>
      </c>
      <c r="M59" s="73"/>
    </row>
    <row r="60" spans="2:15">
      <c r="E60" s="74" t="s">
        <v>328</v>
      </c>
      <c r="F60" s="70"/>
      <c r="G60" s="70"/>
      <c r="H60" s="70"/>
      <c r="I60" s="70"/>
      <c r="J60" s="70"/>
      <c r="K60" s="73">
        <v>58.26276</v>
      </c>
      <c r="L60" s="73">
        <v>78.3309</v>
      </c>
      <c r="M60" s="70"/>
    </row>
    <row r="61" spans="2:15">
      <c r="E61" s="74" t="s">
        <v>329</v>
      </c>
      <c r="F61" s="70"/>
      <c r="G61" s="70"/>
      <c r="H61" s="70"/>
      <c r="I61" s="70"/>
      <c r="J61" s="70"/>
      <c r="K61" s="73">
        <v>29.169160000000002</v>
      </c>
      <c r="L61" s="73">
        <v>13.256209999999999</v>
      </c>
      <c r="M61" s="70"/>
    </row>
    <row r="62" spans="2:15">
      <c r="E62" s="74" t="s">
        <v>330</v>
      </c>
      <c r="F62" s="70"/>
      <c r="G62" s="70"/>
      <c r="H62" s="70"/>
      <c r="I62" s="70"/>
      <c r="J62" s="70"/>
      <c r="K62" s="73">
        <v>7.1572100000000001</v>
      </c>
      <c r="L62" s="73">
        <v>9.2953600000000005</v>
      </c>
      <c r="M62" s="70"/>
    </row>
    <row r="63" spans="2:15">
      <c r="E63" s="74" t="s">
        <v>331</v>
      </c>
      <c r="F63" s="70"/>
      <c r="G63" s="70"/>
      <c r="H63" s="70"/>
      <c r="I63" s="70"/>
      <c r="J63" s="70"/>
      <c r="K63" s="73">
        <v>0.38975000000000004</v>
      </c>
      <c r="L63" s="73">
        <v>1.4573499999999999</v>
      </c>
      <c r="M63" s="70"/>
    </row>
    <row r="64" spans="2:15">
      <c r="E64" s="74" t="s">
        <v>332</v>
      </c>
      <c r="F64" s="70"/>
      <c r="G64" s="70"/>
      <c r="H64" s="70"/>
      <c r="I64" s="70"/>
      <c r="J64" s="70"/>
      <c r="K64" s="75">
        <f>125.7613054-SUM(K60:K63)</f>
        <v>30.78242539999998</v>
      </c>
      <c r="L64" s="75">
        <f>122.8011546-SUM(L60:L63)</f>
        <v>20.461334600000001</v>
      </c>
      <c r="M64" s="70"/>
    </row>
    <row r="65" spans="2:13" s="67" customFormat="1">
      <c r="B65" s="71"/>
      <c r="E65" s="76" t="s">
        <v>333</v>
      </c>
      <c r="F65" s="76"/>
      <c r="G65" s="76"/>
      <c r="H65" s="76">
        <f>+SUM(H59:H64)</f>
        <v>0</v>
      </c>
      <c r="I65" s="76">
        <f>+SUM(I59:I64)</f>
        <v>0</v>
      </c>
      <c r="J65" s="76">
        <f>+SUM(J59:J64)</f>
        <v>0</v>
      </c>
      <c r="K65" s="76">
        <f>+SUM(K59:K64)</f>
        <v>203.18852330000004</v>
      </c>
      <c r="L65" s="76">
        <f>+SUM(L59:L64)</f>
        <v>317.08332999999993</v>
      </c>
      <c r="M65" s="76"/>
    </row>
    <row r="66" spans="2:13">
      <c r="K66" s="68">
        <f>+K65-K40</f>
        <v>0</v>
      </c>
      <c r="L66" s="68">
        <f>+L65-L40</f>
        <v>0</v>
      </c>
    </row>
    <row r="69" spans="2:13">
      <c r="E69" s="69" t="s">
        <v>334</v>
      </c>
      <c r="F69" s="70"/>
      <c r="G69" s="70"/>
      <c r="H69" s="77" t="s">
        <v>216</v>
      </c>
      <c r="I69" s="77" t="s">
        <v>217</v>
      </c>
      <c r="J69" s="77" t="s">
        <v>218</v>
      </c>
      <c r="K69" s="77" t="s">
        <v>219</v>
      </c>
      <c r="L69" s="308" t="s">
        <v>220</v>
      </c>
      <c r="M69" s="308"/>
    </row>
    <row r="70" spans="2:13">
      <c r="E70" s="70" t="s">
        <v>335</v>
      </c>
      <c r="F70" s="70"/>
      <c r="G70" s="70"/>
      <c r="H70" s="70"/>
      <c r="I70" s="70"/>
      <c r="J70" s="70"/>
      <c r="K70" s="73">
        <v>0.89842</v>
      </c>
      <c r="L70" s="73">
        <v>99.917429999999996</v>
      </c>
      <c r="M70" s="70"/>
    </row>
    <row r="71" spans="2:13">
      <c r="E71" s="70" t="s">
        <v>336</v>
      </c>
      <c r="F71" s="70"/>
      <c r="G71" s="70"/>
      <c r="H71" s="70"/>
      <c r="I71" s="70"/>
      <c r="J71" s="70"/>
      <c r="K71" s="73">
        <v>308.96292</v>
      </c>
      <c r="L71" s="73">
        <v>323.16854999999998</v>
      </c>
      <c r="M71" s="70"/>
    </row>
    <row r="72" spans="2:13">
      <c r="E72" s="70" t="s">
        <v>337</v>
      </c>
      <c r="F72" s="70"/>
      <c r="G72" s="70"/>
      <c r="H72" s="70"/>
      <c r="I72" s="70"/>
      <c r="J72" s="70"/>
      <c r="K72" s="73">
        <v>172.19211999999999</v>
      </c>
      <c r="L72" s="73">
        <v>356.59827000000001</v>
      </c>
      <c r="M72" s="70"/>
    </row>
    <row r="73" spans="2:13" s="79" customFormat="1">
      <c r="B73" s="78"/>
      <c r="E73" s="69" t="s">
        <v>333</v>
      </c>
      <c r="F73" s="69"/>
      <c r="G73" s="69"/>
      <c r="H73" s="76">
        <f t="shared" ref="H73:M73" si="3">+SUM(H70:H72)</f>
        <v>0</v>
      </c>
      <c r="I73" s="76">
        <f t="shared" si="3"/>
        <v>0</v>
      </c>
      <c r="J73" s="76">
        <f t="shared" si="3"/>
        <v>0</v>
      </c>
      <c r="K73" s="76">
        <f t="shared" si="3"/>
        <v>482.05345999999997</v>
      </c>
      <c r="L73" s="76">
        <f t="shared" si="3"/>
        <v>779.68425000000002</v>
      </c>
      <c r="M73" s="76">
        <f t="shared" si="3"/>
        <v>0</v>
      </c>
    </row>
    <row r="74" spans="2:13">
      <c r="K74" s="68">
        <f>+K73-K33</f>
        <v>0</v>
      </c>
      <c r="L74" s="68">
        <f>+L73-L33</f>
        <v>0</v>
      </c>
    </row>
    <row r="75" spans="2:13">
      <c r="E75" s="80" t="s">
        <v>338</v>
      </c>
    </row>
    <row r="77" spans="2:13">
      <c r="E77" s="81" t="s">
        <v>339</v>
      </c>
      <c r="H77" s="82" t="s">
        <v>216</v>
      </c>
      <c r="I77" s="82" t="s">
        <v>217</v>
      </c>
      <c r="J77" s="82" t="s">
        <v>218</v>
      </c>
      <c r="K77" s="82" t="s">
        <v>219</v>
      </c>
      <c r="L77" s="343" t="s">
        <v>220</v>
      </c>
      <c r="M77" s="343"/>
    </row>
    <row r="78" spans="2:13">
      <c r="E78" s="74" t="s">
        <v>340</v>
      </c>
      <c r="F78" s="70"/>
      <c r="G78" s="70"/>
      <c r="H78" s="70"/>
      <c r="I78" s="70"/>
      <c r="J78" s="70"/>
      <c r="K78" s="73">
        <v>246.8593272</v>
      </c>
      <c r="L78" s="73">
        <v>203.81673799999999</v>
      </c>
      <c r="M78" s="70"/>
    </row>
  </sheetData>
  <mergeCells count="94">
    <mergeCell ref="B6:M6"/>
    <mergeCell ref="B2:C2"/>
    <mergeCell ref="D2:M2"/>
    <mergeCell ref="B3:M3"/>
    <mergeCell ref="B4:M4"/>
    <mergeCell ref="B5:M5"/>
    <mergeCell ref="B7:J7"/>
    <mergeCell ref="K7:M7"/>
    <mergeCell ref="C8:E8"/>
    <mergeCell ref="L8:M8"/>
    <mergeCell ref="C9:E9"/>
    <mergeCell ref="L9:M9"/>
    <mergeCell ref="C10:E10"/>
    <mergeCell ref="L10:M10"/>
    <mergeCell ref="C11:E11"/>
    <mergeCell ref="L11:M11"/>
    <mergeCell ref="C12:E12"/>
    <mergeCell ref="L12:M12"/>
    <mergeCell ref="C13:E13"/>
    <mergeCell ref="L13:M13"/>
    <mergeCell ref="C14:E14"/>
    <mergeCell ref="L14:M14"/>
    <mergeCell ref="C15:E15"/>
    <mergeCell ref="L15:M15"/>
    <mergeCell ref="C16:E16"/>
    <mergeCell ref="L16:M16"/>
    <mergeCell ref="C17:E17"/>
    <mergeCell ref="L17:M17"/>
    <mergeCell ref="C18:E18"/>
    <mergeCell ref="L18:M18"/>
    <mergeCell ref="C19:E19"/>
    <mergeCell ref="L19:M19"/>
    <mergeCell ref="C20:E20"/>
    <mergeCell ref="L20:M20"/>
    <mergeCell ref="C21:E21"/>
    <mergeCell ref="L21:M21"/>
    <mergeCell ref="C22:E22"/>
    <mergeCell ref="L22:M22"/>
    <mergeCell ref="C23:E23"/>
    <mergeCell ref="L23:M23"/>
    <mergeCell ref="C24:E24"/>
    <mergeCell ref="L24:M24"/>
    <mergeCell ref="C25:E25"/>
    <mergeCell ref="L25:M25"/>
    <mergeCell ref="C26:E26"/>
    <mergeCell ref="L26:M26"/>
    <mergeCell ref="C27:E27"/>
    <mergeCell ref="L27:M27"/>
    <mergeCell ref="C28:E28"/>
    <mergeCell ref="L28:M28"/>
    <mergeCell ref="C29:E29"/>
    <mergeCell ref="L29:M29"/>
    <mergeCell ref="C30:E30"/>
    <mergeCell ref="L30:M30"/>
    <mergeCell ref="C31:E31"/>
    <mergeCell ref="L31:M31"/>
    <mergeCell ref="C32:E32"/>
    <mergeCell ref="L32:M32"/>
    <mergeCell ref="C33:E33"/>
    <mergeCell ref="L33:M33"/>
    <mergeCell ref="C34:E34"/>
    <mergeCell ref="L34:M34"/>
    <mergeCell ref="C35:E35"/>
    <mergeCell ref="L35:M35"/>
    <mergeCell ref="C36:E36"/>
    <mergeCell ref="L36:M36"/>
    <mergeCell ref="C37:E37"/>
    <mergeCell ref="L37:M37"/>
    <mergeCell ref="C38:E38"/>
    <mergeCell ref="L38:M38"/>
    <mergeCell ref="C39:E39"/>
    <mergeCell ref="L39:M39"/>
    <mergeCell ref="C43:E43"/>
    <mergeCell ref="L43:M43"/>
    <mergeCell ref="C44:E44"/>
    <mergeCell ref="L44:M44"/>
    <mergeCell ref="C40:E40"/>
    <mergeCell ref="L40:M40"/>
    <mergeCell ref="C41:E41"/>
    <mergeCell ref="L41:M41"/>
    <mergeCell ref="C42:E42"/>
    <mergeCell ref="L42:M42"/>
    <mergeCell ref="B50:L50"/>
    <mergeCell ref="L58:M58"/>
    <mergeCell ref="L69:M69"/>
    <mergeCell ref="L77:M77"/>
    <mergeCell ref="B51:L51"/>
    <mergeCell ref="B52:L52"/>
    <mergeCell ref="B53:L53"/>
    <mergeCell ref="B45:L45"/>
    <mergeCell ref="B46:L46"/>
    <mergeCell ref="B47:L47"/>
    <mergeCell ref="B48:L48"/>
    <mergeCell ref="B49:L49"/>
  </mergeCells>
  <pageMargins left="0.70866141732283472" right="0.70866141732283472" top="0.74803149606299213" bottom="0.74803149606299213" header="0.31496062992125984" footer="0.31496062992125984"/>
  <pageSetup paperSize="9" scale="52" orientation="portrait" r:id="rId1"/>
</worksheet>
</file>

<file path=xl/worksheets/sheet9.xml><?xml version="1.0" encoding="utf-8"?>
<worksheet xmlns="http://schemas.openxmlformats.org/spreadsheetml/2006/main" xmlns:r="http://schemas.openxmlformats.org/officeDocument/2006/relationships">
  <dimension ref="A1:H19"/>
  <sheetViews>
    <sheetView workbookViewId="0">
      <selection sqref="A1:F17"/>
    </sheetView>
  </sheetViews>
  <sheetFormatPr defaultRowHeight="12.75"/>
  <cols>
    <col min="1" max="1" width="19.83203125" style="172" customWidth="1"/>
    <col min="2" max="6" width="9.33203125" style="67"/>
    <col min="7" max="16384" width="9.33203125" style="172"/>
  </cols>
  <sheetData>
    <row r="1" spans="1:8">
      <c r="A1" s="383" t="s">
        <v>569</v>
      </c>
      <c r="B1" s="383"/>
      <c r="C1" s="383"/>
      <c r="D1" s="383"/>
      <c r="E1" s="383"/>
      <c r="F1" s="383"/>
    </row>
    <row r="2" spans="1:8" ht="26.25">
      <c r="A2" s="173"/>
      <c r="B2" s="174" t="s">
        <v>154</v>
      </c>
      <c r="C2" s="174" t="s">
        <v>151</v>
      </c>
      <c r="D2" s="174" t="s">
        <v>155</v>
      </c>
      <c r="E2" s="174" t="s">
        <v>156</v>
      </c>
      <c r="F2" s="174" t="s">
        <v>157</v>
      </c>
      <c r="G2" s="175"/>
      <c r="H2" s="175"/>
    </row>
    <row r="3" spans="1:8" ht="15">
      <c r="A3" s="176" t="s">
        <v>570</v>
      </c>
      <c r="B3" s="384" t="s">
        <v>571</v>
      </c>
      <c r="C3" s="384"/>
      <c r="D3" s="384"/>
      <c r="E3" s="384"/>
      <c r="F3" s="384"/>
      <c r="G3" s="175"/>
      <c r="H3" s="175"/>
    </row>
    <row r="4" spans="1:8" ht="39">
      <c r="A4" s="177" t="s">
        <v>572</v>
      </c>
      <c r="B4" s="178"/>
      <c r="C4" s="178"/>
      <c r="D4" s="178"/>
      <c r="E4" s="178"/>
      <c r="F4" s="178">
        <v>69.028509999999997</v>
      </c>
      <c r="G4" s="175">
        <v>4302</v>
      </c>
      <c r="H4" s="175"/>
    </row>
    <row r="5" spans="1:8" ht="64.5">
      <c r="A5" s="177" t="s">
        <v>573</v>
      </c>
      <c r="B5" s="178"/>
      <c r="C5" s="178"/>
      <c r="D5" s="178"/>
      <c r="E5" s="178">
        <v>9.0999999999999998E-2</v>
      </c>
      <c r="F5" s="178">
        <f>2.49405+0.05</f>
        <v>2.5440499999999999</v>
      </c>
      <c r="G5" s="175" t="s">
        <v>574</v>
      </c>
      <c r="H5" s="175"/>
    </row>
    <row r="6" spans="1:8" ht="51.75">
      <c r="A6" s="177" t="s">
        <v>575</v>
      </c>
      <c r="B6" s="178"/>
      <c r="C6" s="178"/>
      <c r="D6" s="178"/>
      <c r="E6" s="178">
        <v>3.2000000000000001E-2</v>
      </c>
      <c r="F6" s="178"/>
      <c r="G6" s="175">
        <v>4308</v>
      </c>
      <c r="H6" s="175"/>
    </row>
    <row r="7" spans="1:8" ht="64.5">
      <c r="A7" s="177" t="s">
        <v>576</v>
      </c>
      <c r="B7" s="178"/>
      <c r="C7" s="178"/>
      <c r="D7" s="178"/>
      <c r="E7" s="178"/>
      <c r="F7" s="178"/>
      <c r="G7" s="175">
        <v>4311</v>
      </c>
      <c r="H7" s="175"/>
    </row>
    <row r="8" spans="1:8" ht="26.25">
      <c r="A8" s="177" t="s">
        <v>577</v>
      </c>
      <c r="B8" s="178"/>
      <c r="C8" s="178"/>
      <c r="D8" s="178"/>
      <c r="E8" s="178"/>
      <c r="F8" s="178"/>
      <c r="G8" s="175">
        <v>4313</v>
      </c>
      <c r="H8" s="175"/>
    </row>
    <row r="9" spans="1:8" ht="15">
      <c r="A9" s="177"/>
      <c r="B9" s="178"/>
      <c r="C9" s="178"/>
      <c r="D9" s="178"/>
      <c r="E9" s="178"/>
      <c r="F9" s="178">
        <v>0.48881999999999998</v>
      </c>
      <c r="G9" s="175">
        <v>4305</v>
      </c>
      <c r="H9" s="175"/>
    </row>
    <row r="10" spans="1:8" ht="51.75">
      <c r="A10" s="177" t="s">
        <v>578</v>
      </c>
      <c r="B10" s="178"/>
      <c r="C10" s="178"/>
      <c r="D10" s="178"/>
      <c r="E10" s="178">
        <v>0.1484935</v>
      </c>
      <c r="F10" s="178">
        <v>1.2455453999999999</v>
      </c>
      <c r="G10" s="175">
        <v>4314</v>
      </c>
      <c r="H10" s="175"/>
    </row>
    <row r="11" spans="1:8" ht="64.5">
      <c r="A11" s="177" t="s">
        <v>579</v>
      </c>
      <c r="B11" s="178"/>
      <c r="C11" s="178"/>
      <c r="D11" s="178"/>
      <c r="E11" s="178"/>
      <c r="F11" s="178"/>
      <c r="G11" s="175">
        <v>4315</v>
      </c>
      <c r="H11" s="175"/>
    </row>
    <row r="12" spans="1:8" ht="39">
      <c r="A12" s="177" t="s">
        <v>580</v>
      </c>
      <c r="B12" s="178"/>
      <c r="C12" s="178"/>
      <c r="D12" s="178"/>
      <c r="E12" s="178">
        <v>-8.5000000000000006E-3</v>
      </c>
      <c r="F12" s="178">
        <v>-6.0000000000000001E-3</v>
      </c>
      <c r="G12" s="175">
        <v>4322</v>
      </c>
      <c r="H12" s="175"/>
    </row>
    <row r="13" spans="1:8" ht="15">
      <c r="A13" s="177" t="s">
        <v>581</v>
      </c>
      <c r="B13" s="178"/>
      <c r="C13" s="178"/>
      <c r="D13" s="178"/>
      <c r="E13" s="178">
        <v>0.40282000000000001</v>
      </c>
      <c r="F13" s="178">
        <v>0.67302000000000006</v>
      </c>
      <c r="G13" s="175">
        <v>4325</v>
      </c>
      <c r="H13" s="175"/>
    </row>
    <row r="14" spans="1:8" ht="26.25">
      <c r="A14" s="177" t="s">
        <v>582</v>
      </c>
      <c r="B14" s="178"/>
      <c r="C14" s="178"/>
      <c r="D14" s="178"/>
      <c r="E14" s="178">
        <v>5.38218</v>
      </c>
      <c r="F14" s="178">
        <v>23.491959999999999</v>
      </c>
      <c r="G14" s="175">
        <v>4326</v>
      </c>
      <c r="H14" s="175"/>
    </row>
    <row r="15" spans="1:8" ht="39">
      <c r="A15" s="177" t="s">
        <v>583</v>
      </c>
      <c r="B15" s="178"/>
      <c r="C15" s="178"/>
      <c r="D15" s="178"/>
      <c r="E15" s="178">
        <v>0.224</v>
      </c>
      <c r="F15" s="178">
        <v>0.38830000000000003</v>
      </c>
      <c r="G15" s="175">
        <v>3258</v>
      </c>
      <c r="H15" s="175"/>
    </row>
    <row r="16" spans="1:8" ht="26.25">
      <c r="A16" s="177" t="s">
        <v>584</v>
      </c>
      <c r="B16" s="178"/>
      <c r="C16" s="178"/>
      <c r="D16" s="178"/>
      <c r="E16" s="178"/>
      <c r="F16" s="178"/>
      <c r="G16" s="175" t="s">
        <v>585</v>
      </c>
      <c r="H16" s="175"/>
    </row>
    <row r="17" spans="1:8" ht="15">
      <c r="A17" s="177" t="s">
        <v>333</v>
      </c>
      <c r="B17" s="178">
        <f>SUM(B4:B16)</f>
        <v>0</v>
      </c>
      <c r="C17" s="178">
        <f t="shared" ref="C17:F17" si="0">SUM(C4:C16)</f>
        <v>0</v>
      </c>
      <c r="D17" s="178">
        <f t="shared" si="0"/>
        <v>0</v>
      </c>
      <c r="E17" s="178">
        <f t="shared" si="0"/>
        <v>6.2719935000000007</v>
      </c>
      <c r="F17" s="178">
        <f t="shared" si="0"/>
        <v>97.854205399999998</v>
      </c>
      <c r="G17" s="175"/>
      <c r="H17" s="175"/>
    </row>
    <row r="18" spans="1:8" ht="15.75" thickBot="1">
      <c r="A18" s="179"/>
      <c r="B18" s="180"/>
      <c r="C18" s="180"/>
      <c r="D18" s="180"/>
      <c r="E18" s="180"/>
      <c r="F18" s="180"/>
      <c r="G18" s="175"/>
      <c r="H18" s="175"/>
    </row>
    <row r="19" spans="1:8" ht="15">
      <c r="A19" s="181" t="s">
        <v>586</v>
      </c>
      <c r="B19" s="182"/>
      <c r="C19" s="182"/>
      <c r="D19" s="182"/>
      <c r="E19" s="182">
        <v>6.27</v>
      </c>
      <c r="F19" s="182">
        <v>97.85</v>
      </c>
      <c r="G19" s="175"/>
      <c r="H19" s="175"/>
    </row>
  </sheetData>
  <mergeCells count="2">
    <mergeCell ref="A1:F1"/>
    <mergeCell ref="B3:F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N22"/>
  <sheetViews>
    <sheetView workbookViewId="0">
      <selection activeCell="M11" sqref="M11"/>
    </sheetView>
  </sheetViews>
  <sheetFormatPr defaultRowHeight="15"/>
  <cols>
    <col min="1" max="3" width="6.5" style="45" customWidth="1"/>
    <col min="4" max="4" width="34.6640625" style="45" customWidth="1"/>
    <col min="5" max="6" width="13.1640625" style="45" customWidth="1"/>
    <col min="7" max="7" width="11.5" style="45" customWidth="1"/>
    <col min="8" max="8" width="12.33203125" style="45" customWidth="1"/>
    <col min="9" max="9" width="7.33203125" style="45" customWidth="1"/>
    <col min="10" max="10" width="8" style="45" customWidth="1"/>
    <col min="11" max="13" width="9.33203125" style="45"/>
    <col min="14" max="14" width="10.5" style="45" bestFit="1" customWidth="1"/>
    <col min="15" max="16384" width="9.33203125" style="45"/>
  </cols>
  <sheetData>
    <row r="1" spans="1:10" ht="18" customHeight="1">
      <c r="A1" s="385"/>
      <c r="B1" s="386"/>
      <c r="C1" s="404" t="s">
        <v>238</v>
      </c>
      <c r="D1" s="405"/>
      <c r="E1" s="405"/>
      <c r="F1" s="405"/>
      <c r="G1" s="405"/>
      <c r="H1" s="405"/>
      <c r="I1" s="405"/>
      <c r="J1" s="406"/>
    </row>
    <row r="2" spans="1:10" ht="12" customHeight="1">
      <c r="A2" s="385"/>
      <c r="B2" s="386"/>
      <c r="C2" s="385" t="s">
        <v>239</v>
      </c>
      <c r="D2" s="387"/>
      <c r="E2" s="387"/>
      <c r="F2" s="387"/>
      <c r="G2" s="387"/>
      <c r="H2" s="387"/>
      <c r="I2" s="387"/>
      <c r="J2" s="386"/>
    </row>
    <row r="3" spans="1:10" ht="23.1" customHeight="1">
      <c r="A3" s="46"/>
      <c r="B3" s="385"/>
      <c r="C3" s="386"/>
      <c r="D3" s="385" t="s">
        <v>240</v>
      </c>
      <c r="E3" s="387"/>
      <c r="F3" s="387"/>
      <c r="G3" s="387"/>
      <c r="H3" s="387"/>
      <c r="I3" s="387"/>
      <c r="J3" s="386"/>
    </row>
    <row r="4" spans="1:10" ht="19.5" customHeight="1">
      <c r="A4" s="46"/>
      <c r="B4" s="403" t="s">
        <v>241</v>
      </c>
      <c r="C4" s="387"/>
      <c r="D4" s="387"/>
      <c r="E4" s="387"/>
      <c r="F4" s="387"/>
      <c r="G4" s="387"/>
      <c r="H4" s="387"/>
      <c r="I4" s="386"/>
      <c r="J4" s="46"/>
    </row>
    <row r="5" spans="1:10" ht="21" customHeight="1">
      <c r="A5" s="46"/>
      <c r="B5" s="385"/>
      <c r="C5" s="386"/>
      <c r="D5" s="403" t="s">
        <v>242</v>
      </c>
      <c r="E5" s="387"/>
      <c r="F5" s="387"/>
      <c r="G5" s="387"/>
      <c r="H5" s="387"/>
      <c r="I5" s="386"/>
      <c r="J5" s="46"/>
    </row>
    <row r="6" spans="1:10" ht="17.25" customHeight="1">
      <c r="A6" s="46"/>
      <c r="B6" s="385"/>
      <c r="C6" s="386"/>
      <c r="D6" s="385"/>
      <c r="E6" s="387"/>
      <c r="F6" s="386"/>
      <c r="G6" s="46"/>
      <c r="H6" s="385" t="s">
        <v>243</v>
      </c>
      <c r="I6" s="387"/>
      <c r="J6" s="386"/>
    </row>
    <row r="7" spans="1:10" ht="16.5" customHeight="1">
      <c r="A7" s="46" t="s">
        <v>244</v>
      </c>
      <c r="B7" s="385" t="s">
        <v>245</v>
      </c>
      <c r="C7" s="387"/>
      <c r="D7" s="386"/>
      <c r="E7" s="46" t="s">
        <v>246</v>
      </c>
      <c r="F7" s="46" t="s">
        <v>247</v>
      </c>
      <c r="G7" s="46" t="s">
        <v>248</v>
      </c>
      <c r="H7" s="46" t="s">
        <v>249</v>
      </c>
      <c r="I7" s="385" t="s">
        <v>250</v>
      </c>
      <c r="J7" s="386"/>
    </row>
    <row r="8" spans="1:10" ht="21" customHeight="1">
      <c r="A8" s="47">
        <v>1</v>
      </c>
      <c r="B8" s="400">
        <v>2</v>
      </c>
      <c r="C8" s="401"/>
      <c r="D8" s="402"/>
      <c r="E8" s="47">
        <v>3</v>
      </c>
      <c r="F8" s="47">
        <v>4</v>
      </c>
      <c r="G8" s="47">
        <v>5</v>
      </c>
      <c r="H8" s="47">
        <v>6</v>
      </c>
      <c r="I8" s="400">
        <v>7</v>
      </c>
      <c r="J8" s="402"/>
    </row>
    <row r="9" spans="1:10" ht="24.95" customHeight="1">
      <c r="A9" s="46" t="s">
        <v>251</v>
      </c>
      <c r="B9" s="385" t="s">
        <v>252</v>
      </c>
      <c r="C9" s="387"/>
      <c r="D9" s="386"/>
      <c r="E9" s="46"/>
      <c r="F9" s="46"/>
      <c r="G9" s="46"/>
      <c r="H9" s="46"/>
      <c r="I9" s="385"/>
      <c r="J9" s="386"/>
    </row>
    <row r="10" spans="1:10" ht="33" customHeight="1">
      <c r="A10" s="48">
        <v>1</v>
      </c>
      <c r="B10" s="398" t="s">
        <v>253</v>
      </c>
      <c r="C10" s="394"/>
      <c r="D10" s="395"/>
      <c r="E10" s="49" t="s">
        <v>146</v>
      </c>
      <c r="F10" s="49" t="s">
        <v>146</v>
      </c>
      <c r="G10" s="49" t="s">
        <v>146</v>
      </c>
      <c r="H10" s="391" t="s">
        <v>254</v>
      </c>
      <c r="I10" s="399"/>
      <c r="J10" s="392"/>
    </row>
    <row r="11" spans="1:10" ht="24.95" customHeight="1">
      <c r="A11" s="48">
        <v>2</v>
      </c>
      <c r="B11" s="398" t="s">
        <v>255</v>
      </c>
      <c r="C11" s="394"/>
      <c r="D11" s="395"/>
      <c r="E11" s="49" t="s">
        <v>146</v>
      </c>
      <c r="F11" s="49" t="s">
        <v>146</v>
      </c>
      <c r="G11" s="49" t="s">
        <v>146</v>
      </c>
      <c r="H11" s="391" t="s">
        <v>256</v>
      </c>
      <c r="I11" s="399"/>
      <c r="J11" s="392"/>
    </row>
    <row r="12" spans="1:10" ht="29.25" customHeight="1">
      <c r="A12" s="48">
        <v>3</v>
      </c>
      <c r="B12" s="398" t="s">
        <v>257</v>
      </c>
      <c r="C12" s="394"/>
      <c r="D12" s="395"/>
      <c r="E12" s="49" t="s">
        <v>146</v>
      </c>
      <c r="F12" s="49" t="s">
        <v>146</v>
      </c>
      <c r="G12" s="49" t="s">
        <v>146</v>
      </c>
      <c r="H12" s="391" t="s">
        <v>258</v>
      </c>
      <c r="I12" s="399"/>
      <c r="J12" s="392"/>
    </row>
    <row r="13" spans="1:10" ht="47.25" customHeight="1">
      <c r="A13" s="48">
        <v>4</v>
      </c>
      <c r="B13" s="398" t="s">
        <v>259</v>
      </c>
      <c r="C13" s="394"/>
      <c r="D13" s="395"/>
      <c r="E13" s="49" t="s">
        <v>146</v>
      </c>
      <c r="F13" s="49" t="s">
        <v>146</v>
      </c>
      <c r="G13" s="49" t="s">
        <v>146</v>
      </c>
      <c r="H13" s="391" t="s">
        <v>260</v>
      </c>
      <c r="I13" s="399"/>
      <c r="J13" s="392"/>
    </row>
    <row r="14" spans="1:10" ht="24.95" customHeight="1">
      <c r="A14" s="46" t="s">
        <v>261</v>
      </c>
      <c r="B14" s="385" t="s">
        <v>262</v>
      </c>
      <c r="C14" s="387"/>
      <c r="D14" s="386"/>
      <c r="E14" s="49" t="s">
        <v>146</v>
      </c>
      <c r="F14" s="49" t="s">
        <v>146</v>
      </c>
      <c r="G14" s="49" t="s">
        <v>146</v>
      </c>
      <c r="H14" s="49">
        <v>14024732</v>
      </c>
      <c r="I14" s="391">
        <v>14400520</v>
      </c>
      <c r="J14" s="392"/>
    </row>
    <row r="15" spans="1:10" ht="24.95" customHeight="1">
      <c r="A15" s="47">
        <v>5</v>
      </c>
      <c r="B15" s="385" t="s">
        <v>263</v>
      </c>
      <c r="C15" s="387"/>
      <c r="D15" s="386"/>
      <c r="E15" s="49" t="s">
        <v>146</v>
      </c>
      <c r="F15" s="49" t="s">
        <v>146</v>
      </c>
      <c r="G15" s="49" t="s">
        <v>146</v>
      </c>
      <c r="H15" s="391" t="s">
        <v>264</v>
      </c>
      <c r="I15" s="399"/>
      <c r="J15" s="392"/>
    </row>
    <row r="16" spans="1:10" ht="24.95" customHeight="1">
      <c r="A16" s="47">
        <v>6</v>
      </c>
      <c r="B16" s="385" t="s">
        <v>265</v>
      </c>
      <c r="C16" s="387"/>
      <c r="D16" s="386"/>
      <c r="E16" s="49" t="s">
        <v>146</v>
      </c>
      <c r="F16" s="49" t="s">
        <v>146</v>
      </c>
      <c r="G16" s="49" t="s">
        <v>146</v>
      </c>
      <c r="H16" s="49" t="s">
        <v>146</v>
      </c>
      <c r="I16" s="391" t="s">
        <v>146</v>
      </c>
      <c r="J16" s="392"/>
    </row>
    <row r="17" spans="1:14" ht="24.95" customHeight="1">
      <c r="A17" s="47">
        <v>7</v>
      </c>
      <c r="B17" s="385" t="s">
        <v>266</v>
      </c>
      <c r="C17" s="387"/>
      <c r="D17" s="386"/>
      <c r="E17" s="49" t="s">
        <v>146</v>
      </c>
      <c r="F17" s="49" t="s">
        <v>146</v>
      </c>
      <c r="G17" s="49" t="s">
        <v>146</v>
      </c>
      <c r="H17" s="49">
        <v>14024732</v>
      </c>
      <c r="I17" s="391">
        <v>14400520</v>
      </c>
      <c r="J17" s="392"/>
    </row>
    <row r="18" spans="1:14" ht="37.5" customHeight="1">
      <c r="A18" s="50">
        <v>8</v>
      </c>
      <c r="B18" s="388" t="s">
        <v>267</v>
      </c>
      <c r="C18" s="387"/>
      <c r="D18" s="386"/>
      <c r="E18" s="49" t="s">
        <v>146</v>
      </c>
      <c r="F18" s="49" t="s">
        <v>146</v>
      </c>
      <c r="G18" s="49" t="s">
        <v>146</v>
      </c>
      <c r="H18" s="49">
        <v>0.26190000000000002</v>
      </c>
      <c r="I18" s="391">
        <v>0.26190000000000002</v>
      </c>
      <c r="J18" s="392"/>
      <c r="L18" s="45">
        <f>+H17*H18</f>
        <v>3673077.3108000001</v>
      </c>
      <c r="M18" s="45">
        <f>+I17*I18</f>
        <v>3771496.1880000001</v>
      </c>
    </row>
    <row r="19" spans="1:14" ht="30" customHeight="1">
      <c r="A19" s="47">
        <v>9</v>
      </c>
      <c r="B19" s="388" t="s">
        <v>268</v>
      </c>
      <c r="C19" s="387"/>
      <c r="D19" s="386"/>
      <c r="E19" s="49" t="s">
        <v>146</v>
      </c>
      <c r="F19" s="49" t="s">
        <v>146</v>
      </c>
      <c r="G19" s="49" t="s">
        <v>146</v>
      </c>
      <c r="H19" s="49">
        <v>1407712</v>
      </c>
      <c r="I19" s="389">
        <v>1439089</v>
      </c>
      <c r="J19" s="390"/>
      <c r="L19" s="49">
        <v>1407712</v>
      </c>
      <c r="M19" s="391">
        <v>1439089</v>
      </c>
      <c r="N19" s="392"/>
    </row>
    <row r="20" spans="1:14" ht="24.95" customHeight="1">
      <c r="A20" s="46"/>
      <c r="B20" s="393" t="s">
        <v>269</v>
      </c>
      <c r="C20" s="394"/>
      <c r="D20" s="395"/>
      <c r="E20" s="49" t="s">
        <v>146</v>
      </c>
      <c r="F20" s="49" t="s">
        <v>146</v>
      </c>
      <c r="G20" s="49" t="s">
        <v>146</v>
      </c>
      <c r="H20" s="51">
        <v>28.07</v>
      </c>
      <c r="I20" s="396">
        <v>80.06</v>
      </c>
      <c r="J20" s="397"/>
      <c r="L20" s="45">
        <f>+L18+L19</f>
        <v>5080789.3108000001</v>
      </c>
      <c r="M20" s="45">
        <f>+M19+M18</f>
        <v>5210585.1880000001</v>
      </c>
      <c r="N20" s="45">
        <f>+M20+L20</f>
        <v>10291374.4988</v>
      </c>
    </row>
    <row r="21" spans="1:14" ht="12" customHeight="1">
      <c r="A21" s="46" t="s">
        <v>270</v>
      </c>
      <c r="B21" s="385"/>
      <c r="C21" s="386"/>
      <c r="D21" s="385"/>
      <c r="E21" s="387"/>
      <c r="F21" s="387"/>
      <c r="G21" s="387"/>
      <c r="H21" s="387"/>
      <c r="I21" s="360"/>
      <c r="J21" s="361"/>
    </row>
    <row r="22" spans="1:14" ht="17.100000000000001" customHeight="1">
      <c r="A22" s="385"/>
      <c r="B22" s="386"/>
      <c r="C22" s="385" t="s">
        <v>271</v>
      </c>
      <c r="D22" s="387"/>
      <c r="E22" s="387"/>
      <c r="F22" s="387"/>
      <c r="G22" s="387"/>
      <c r="H22" s="387"/>
      <c r="I22" s="387"/>
      <c r="J22" s="386"/>
    </row>
  </sheetData>
  <mergeCells count="45">
    <mergeCell ref="A1:B1"/>
    <mergeCell ref="C1:J1"/>
    <mergeCell ref="A2:B2"/>
    <mergeCell ref="C2:J2"/>
    <mergeCell ref="B3:C3"/>
    <mergeCell ref="D3:J3"/>
    <mergeCell ref="B4:I4"/>
    <mergeCell ref="B5:C5"/>
    <mergeCell ref="D5:I5"/>
    <mergeCell ref="B6:C6"/>
    <mergeCell ref="D6:F6"/>
    <mergeCell ref="H6:J6"/>
    <mergeCell ref="B7:D7"/>
    <mergeCell ref="I7:J7"/>
    <mergeCell ref="B8:D8"/>
    <mergeCell ref="I8:J8"/>
    <mergeCell ref="B9:D9"/>
    <mergeCell ref="I9:J9"/>
    <mergeCell ref="B10:D10"/>
    <mergeCell ref="H10:J10"/>
    <mergeCell ref="B11:D11"/>
    <mergeCell ref="H11:J11"/>
    <mergeCell ref="B12:D12"/>
    <mergeCell ref="H12:J12"/>
    <mergeCell ref="B13:D13"/>
    <mergeCell ref="H13:J13"/>
    <mergeCell ref="B14:D14"/>
    <mergeCell ref="I14:J14"/>
    <mergeCell ref="B15:D15"/>
    <mergeCell ref="H15:J15"/>
    <mergeCell ref="B16:D16"/>
    <mergeCell ref="I16:J16"/>
    <mergeCell ref="B17:D17"/>
    <mergeCell ref="I17:J17"/>
    <mergeCell ref="B18:D18"/>
    <mergeCell ref="I18:J18"/>
    <mergeCell ref="A22:B22"/>
    <mergeCell ref="C22:J22"/>
    <mergeCell ref="B19:D19"/>
    <mergeCell ref="I19:J19"/>
    <mergeCell ref="M19:N19"/>
    <mergeCell ref="B20:D20"/>
    <mergeCell ref="I20:J20"/>
    <mergeCell ref="B21:C21"/>
    <mergeCell ref="D21:J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pageSetUpPr fitToPage="1"/>
  </sheetPr>
  <dimension ref="A1:N37"/>
  <sheetViews>
    <sheetView workbookViewId="0">
      <selection sqref="A1:H37"/>
    </sheetView>
  </sheetViews>
  <sheetFormatPr defaultRowHeight="12.75"/>
  <cols>
    <col min="1" max="1" width="8" style="91" customWidth="1"/>
    <col min="2" max="2" width="13.1640625" style="91" customWidth="1"/>
    <col min="3" max="3" width="31.1640625" style="91" customWidth="1"/>
    <col min="4" max="5" width="13.1640625" style="91" customWidth="1"/>
    <col min="6" max="6" width="12" style="91" customWidth="1"/>
    <col min="7" max="7" width="14.1640625" style="91" customWidth="1"/>
    <col min="8" max="8" width="12.33203125" style="91" customWidth="1"/>
    <col min="9" max="16384" width="9.33203125" style="91"/>
  </cols>
  <sheetData>
    <row r="1" spans="1:8">
      <c r="A1" s="417" t="s">
        <v>361</v>
      </c>
      <c r="B1" s="418"/>
      <c r="C1" s="418"/>
      <c r="D1" s="418"/>
      <c r="E1" s="418"/>
      <c r="F1" s="418"/>
      <c r="G1" s="418"/>
      <c r="H1" s="419"/>
    </row>
    <row r="2" spans="1:8">
      <c r="A2" s="420" t="s">
        <v>362</v>
      </c>
      <c r="B2" s="421"/>
      <c r="C2" s="421"/>
      <c r="D2" s="421"/>
      <c r="E2" s="421"/>
      <c r="F2" s="421"/>
      <c r="G2" s="421"/>
      <c r="H2" s="422"/>
    </row>
    <row r="3" spans="1:8">
      <c r="A3" s="420" t="s">
        <v>363</v>
      </c>
      <c r="B3" s="421"/>
      <c r="C3" s="421"/>
      <c r="D3" s="421"/>
      <c r="E3" s="421"/>
      <c r="F3" s="421"/>
      <c r="G3" s="421"/>
      <c r="H3" s="422"/>
    </row>
    <row r="4" spans="1:8">
      <c r="A4" s="92"/>
      <c r="B4" s="423" t="s">
        <v>241</v>
      </c>
      <c r="C4" s="415"/>
      <c r="D4" s="415"/>
      <c r="E4" s="415"/>
      <c r="F4" s="415"/>
      <c r="G4" s="415"/>
      <c r="H4" s="416"/>
    </row>
    <row r="5" spans="1:8">
      <c r="A5" s="92"/>
      <c r="B5" s="93"/>
      <c r="C5" s="423" t="s">
        <v>242</v>
      </c>
      <c r="D5" s="415"/>
      <c r="E5" s="415"/>
      <c r="F5" s="415"/>
      <c r="G5" s="415"/>
      <c r="H5" s="416"/>
    </row>
    <row r="6" spans="1:8">
      <c r="A6" s="92"/>
      <c r="B6" s="93"/>
      <c r="C6" s="409"/>
      <c r="D6" s="415"/>
      <c r="E6" s="410"/>
      <c r="F6" s="93"/>
      <c r="G6" s="409" t="s">
        <v>364</v>
      </c>
      <c r="H6" s="416"/>
    </row>
    <row r="7" spans="1:8">
      <c r="A7" s="92" t="s">
        <v>277</v>
      </c>
      <c r="B7" s="411" t="s">
        <v>278</v>
      </c>
      <c r="C7" s="412"/>
      <c r="D7" s="93" t="s">
        <v>216</v>
      </c>
      <c r="E7" s="93" t="s">
        <v>217</v>
      </c>
      <c r="F7" s="93" t="s">
        <v>218</v>
      </c>
      <c r="G7" s="93" t="s">
        <v>219</v>
      </c>
      <c r="H7" s="94" t="s">
        <v>220</v>
      </c>
    </row>
    <row r="8" spans="1:8">
      <c r="A8" s="95">
        <v>1</v>
      </c>
      <c r="B8" s="413">
        <v>2</v>
      </c>
      <c r="C8" s="414"/>
      <c r="D8" s="96">
        <v>3</v>
      </c>
      <c r="E8" s="96">
        <v>4</v>
      </c>
      <c r="F8" s="96">
        <v>5</v>
      </c>
      <c r="G8" s="96">
        <v>6</v>
      </c>
      <c r="H8" s="97">
        <v>7</v>
      </c>
    </row>
    <row r="9" spans="1:8">
      <c r="A9" s="98" t="s">
        <v>281</v>
      </c>
      <c r="B9" s="409" t="s">
        <v>365</v>
      </c>
      <c r="C9" s="410"/>
      <c r="D9" s="99" t="s">
        <v>146</v>
      </c>
      <c r="E9" s="99" t="s">
        <v>146</v>
      </c>
      <c r="F9" s="99" t="s">
        <v>146</v>
      </c>
      <c r="G9" s="59">
        <v>29.00282</v>
      </c>
      <c r="H9" s="100">
        <f>+G27</f>
        <v>54.673168799999999</v>
      </c>
    </row>
    <row r="10" spans="1:8">
      <c r="A10" s="95">
        <v>1</v>
      </c>
      <c r="B10" s="409" t="s">
        <v>366</v>
      </c>
      <c r="C10" s="410"/>
      <c r="D10" s="99" t="s">
        <v>146</v>
      </c>
      <c r="E10" s="99" t="s">
        <v>146</v>
      </c>
      <c r="F10" s="99" t="s">
        <v>146</v>
      </c>
      <c r="G10" s="93"/>
      <c r="H10" s="94"/>
    </row>
    <row r="11" spans="1:8">
      <c r="A11" s="95">
        <v>2</v>
      </c>
      <c r="B11" s="409" t="s">
        <v>366</v>
      </c>
      <c r="C11" s="410"/>
      <c r="D11" s="99" t="s">
        <v>146</v>
      </c>
      <c r="E11" s="99" t="s">
        <v>146</v>
      </c>
      <c r="F11" s="99" t="s">
        <v>146</v>
      </c>
      <c r="G11" s="93"/>
      <c r="H11" s="94"/>
    </row>
    <row r="12" spans="1:8">
      <c r="A12" s="95">
        <v>3</v>
      </c>
      <c r="B12" s="409" t="s">
        <v>366</v>
      </c>
      <c r="C12" s="410"/>
      <c r="D12" s="99" t="s">
        <v>146</v>
      </c>
      <c r="E12" s="99" t="s">
        <v>146</v>
      </c>
      <c r="F12" s="99" t="s">
        <v>146</v>
      </c>
      <c r="G12" s="93"/>
      <c r="H12" s="94"/>
    </row>
    <row r="13" spans="1:8">
      <c r="A13" s="95">
        <v>4</v>
      </c>
      <c r="B13" s="409" t="s">
        <v>366</v>
      </c>
      <c r="C13" s="410"/>
      <c r="D13" s="99" t="s">
        <v>146</v>
      </c>
      <c r="E13" s="99" t="s">
        <v>146</v>
      </c>
      <c r="F13" s="99" t="s">
        <v>146</v>
      </c>
      <c r="G13" s="93"/>
      <c r="H13" s="94"/>
    </row>
    <row r="14" spans="1:8">
      <c r="A14" s="92"/>
      <c r="B14" s="409" t="s">
        <v>366</v>
      </c>
      <c r="C14" s="410"/>
      <c r="D14" s="99" t="s">
        <v>146</v>
      </c>
      <c r="E14" s="99" t="s">
        <v>146</v>
      </c>
      <c r="F14" s="99" t="s">
        <v>146</v>
      </c>
      <c r="G14" s="93"/>
      <c r="H14" s="94"/>
    </row>
    <row r="15" spans="1:8">
      <c r="A15" s="98" t="s">
        <v>367</v>
      </c>
      <c r="B15" s="409" t="s">
        <v>368</v>
      </c>
      <c r="C15" s="410"/>
      <c r="D15" s="99" t="s">
        <v>146</v>
      </c>
      <c r="E15" s="99" t="s">
        <v>146</v>
      </c>
      <c r="F15" s="99" t="s">
        <v>146</v>
      </c>
      <c r="G15" s="59">
        <f>+G27+G21-G9</f>
        <v>88.661586600000007</v>
      </c>
      <c r="H15" s="101">
        <f>+H27+H21-H9</f>
        <v>191.86116050000004</v>
      </c>
    </row>
    <row r="16" spans="1:8">
      <c r="A16" s="95">
        <v>1</v>
      </c>
      <c r="B16" s="409" t="s">
        <v>366</v>
      </c>
      <c r="C16" s="410"/>
      <c r="D16" s="99" t="s">
        <v>146</v>
      </c>
      <c r="E16" s="99" t="s">
        <v>146</v>
      </c>
      <c r="F16" s="99" t="s">
        <v>146</v>
      </c>
      <c r="G16" s="93"/>
      <c r="H16" s="94"/>
    </row>
    <row r="17" spans="1:14" ht="12" customHeight="1">
      <c r="A17" s="95">
        <v>2</v>
      </c>
      <c r="B17" s="409" t="s">
        <v>366</v>
      </c>
      <c r="C17" s="410"/>
      <c r="D17" s="99" t="s">
        <v>146</v>
      </c>
      <c r="E17" s="99" t="s">
        <v>146</v>
      </c>
      <c r="F17" s="99" t="s">
        <v>146</v>
      </c>
      <c r="G17" s="93"/>
      <c r="H17" s="94"/>
    </row>
    <row r="18" spans="1:14" ht="12" customHeight="1">
      <c r="A18" s="95">
        <v>3</v>
      </c>
      <c r="B18" s="409" t="s">
        <v>366</v>
      </c>
      <c r="C18" s="410"/>
      <c r="D18" s="99" t="s">
        <v>146</v>
      </c>
      <c r="E18" s="99" t="s">
        <v>146</v>
      </c>
      <c r="F18" s="99" t="s">
        <v>146</v>
      </c>
      <c r="G18" s="93"/>
      <c r="H18" s="94"/>
    </row>
    <row r="19" spans="1:14" ht="12" customHeight="1">
      <c r="A19" s="95">
        <v>4</v>
      </c>
      <c r="B19" s="409" t="s">
        <v>366</v>
      </c>
      <c r="C19" s="410"/>
      <c r="D19" s="99" t="s">
        <v>146</v>
      </c>
      <c r="E19" s="99" t="s">
        <v>146</v>
      </c>
      <c r="F19" s="99" t="s">
        <v>146</v>
      </c>
      <c r="G19" s="93"/>
      <c r="H19" s="94"/>
      <c r="N19" s="102"/>
    </row>
    <row r="20" spans="1:14" ht="12" customHeight="1">
      <c r="A20" s="92"/>
      <c r="B20" s="409"/>
      <c r="C20" s="410"/>
      <c r="D20" s="99" t="s">
        <v>146</v>
      </c>
      <c r="E20" s="99" t="s">
        <v>146</v>
      </c>
      <c r="F20" s="99" t="s">
        <v>146</v>
      </c>
      <c r="G20" s="93"/>
      <c r="H20" s="94"/>
    </row>
    <row r="21" spans="1:14" ht="12" customHeight="1">
      <c r="A21" s="92" t="s">
        <v>369</v>
      </c>
      <c r="B21" s="409" t="s">
        <v>370</v>
      </c>
      <c r="C21" s="410"/>
      <c r="D21" s="99" t="s">
        <v>146</v>
      </c>
      <c r="E21" s="99" t="s">
        <v>146</v>
      </c>
      <c r="F21" s="99" t="s">
        <v>146</v>
      </c>
      <c r="G21" s="59">
        <f>6299123.78/10^5</f>
        <v>62.9912378</v>
      </c>
      <c r="H21" s="101">
        <v>154.31352200000001</v>
      </c>
    </row>
    <row r="22" spans="1:14" ht="12" customHeight="1">
      <c r="A22" s="95">
        <v>1</v>
      </c>
      <c r="B22" s="409" t="s">
        <v>366</v>
      </c>
      <c r="C22" s="410"/>
      <c r="D22" s="99" t="s">
        <v>146</v>
      </c>
      <c r="E22" s="99" t="s">
        <v>146</v>
      </c>
      <c r="F22" s="99" t="s">
        <v>146</v>
      </c>
      <c r="G22" s="93"/>
      <c r="H22" s="94"/>
    </row>
    <row r="23" spans="1:14" ht="12" customHeight="1">
      <c r="A23" s="95">
        <v>2</v>
      </c>
      <c r="B23" s="409" t="s">
        <v>366</v>
      </c>
      <c r="C23" s="410"/>
      <c r="D23" s="99" t="s">
        <v>146</v>
      </c>
      <c r="E23" s="99" t="s">
        <v>146</v>
      </c>
      <c r="F23" s="99" t="s">
        <v>146</v>
      </c>
      <c r="G23" s="93"/>
      <c r="H23" s="94"/>
    </row>
    <row r="24" spans="1:14" ht="12" customHeight="1">
      <c r="A24" s="95">
        <v>3</v>
      </c>
      <c r="B24" s="409" t="s">
        <v>366</v>
      </c>
      <c r="C24" s="410"/>
      <c r="D24" s="99" t="s">
        <v>146</v>
      </c>
      <c r="E24" s="99" t="s">
        <v>146</v>
      </c>
      <c r="F24" s="99" t="s">
        <v>146</v>
      </c>
      <c r="G24" s="93"/>
      <c r="H24" s="94"/>
      <c r="M24" s="102"/>
    </row>
    <row r="25" spans="1:14" ht="12" customHeight="1">
      <c r="A25" s="95">
        <v>4</v>
      </c>
      <c r="B25" s="409" t="s">
        <v>366</v>
      </c>
      <c r="C25" s="410"/>
      <c r="D25" s="99" t="s">
        <v>146</v>
      </c>
      <c r="E25" s="99" t="s">
        <v>146</v>
      </c>
      <c r="F25" s="99" t="s">
        <v>146</v>
      </c>
      <c r="G25" s="93"/>
      <c r="H25" s="94"/>
    </row>
    <row r="26" spans="1:14" ht="12" customHeight="1">
      <c r="A26" s="92"/>
      <c r="B26" s="409" t="s">
        <v>366</v>
      </c>
      <c r="C26" s="410"/>
      <c r="D26" s="99" t="s">
        <v>146</v>
      </c>
      <c r="E26" s="99" t="s">
        <v>146</v>
      </c>
      <c r="F26" s="99" t="s">
        <v>146</v>
      </c>
      <c r="G26" s="93"/>
      <c r="H26" s="94"/>
    </row>
    <row r="27" spans="1:14" ht="12" customHeight="1">
      <c r="A27" s="98" t="s">
        <v>371</v>
      </c>
      <c r="B27" s="409" t="s">
        <v>372</v>
      </c>
      <c r="C27" s="410"/>
      <c r="D27" s="99" t="s">
        <v>146</v>
      </c>
      <c r="E27" s="99" t="s">
        <v>146</v>
      </c>
      <c r="F27" s="99" t="s">
        <v>146</v>
      </c>
      <c r="G27" s="59">
        <f>5467316.88/10^5</f>
        <v>54.673168799999999</v>
      </c>
      <c r="H27" s="101">
        <f>9222080.73/10^5</f>
        <v>92.220807300000004</v>
      </c>
    </row>
    <row r="28" spans="1:14" ht="12" customHeight="1">
      <c r="A28" s="95">
        <v>1</v>
      </c>
      <c r="B28" s="409" t="s">
        <v>366</v>
      </c>
      <c r="C28" s="410"/>
      <c r="D28" s="99" t="s">
        <v>146</v>
      </c>
      <c r="E28" s="99" t="s">
        <v>146</v>
      </c>
      <c r="F28" s="99" t="s">
        <v>146</v>
      </c>
      <c r="G28" s="93"/>
      <c r="H28" s="94"/>
    </row>
    <row r="29" spans="1:14" ht="12" customHeight="1">
      <c r="A29" s="95">
        <v>2</v>
      </c>
      <c r="B29" s="409" t="s">
        <v>366</v>
      </c>
      <c r="C29" s="410"/>
      <c r="D29" s="99" t="s">
        <v>146</v>
      </c>
      <c r="E29" s="99" t="s">
        <v>146</v>
      </c>
      <c r="F29" s="99" t="s">
        <v>146</v>
      </c>
      <c r="G29" s="93"/>
      <c r="H29" s="94"/>
    </row>
    <row r="30" spans="1:14" ht="12" customHeight="1">
      <c r="A30" s="95">
        <v>3</v>
      </c>
      <c r="B30" s="409" t="s">
        <v>366</v>
      </c>
      <c r="C30" s="410"/>
      <c r="D30" s="99" t="s">
        <v>146</v>
      </c>
      <c r="E30" s="99" t="s">
        <v>146</v>
      </c>
      <c r="F30" s="99" t="s">
        <v>146</v>
      </c>
      <c r="G30" s="93"/>
      <c r="H30" s="94"/>
    </row>
    <row r="31" spans="1:14" ht="12" customHeight="1">
      <c r="A31" s="95">
        <v>4</v>
      </c>
      <c r="B31" s="409" t="s">
        <v>366</v>
      </c>
      <c r="C31" s="410"/>
      <c r="D31" s="99" t="s">
        <v>146</v>
      </c>
      <c r="E31" s="99" t="s">
        <v>146</v>
      </c>
      <c r="F31" s="99" t="s">
        <v>146</v>
      </c>
      <c r="G31" s="93"/>
      <c r="H31" s="94"/>
    </row>
    <row r="32" spans="1:14" ht="12" customHeight="1">
      <c r="A32" s="92"/>
      <c r="B32" s="409" t="s">
        <v>366</v>
      </c>
      <c r="C32" s="410"/>
      <c r="D32" s="99" t="s">
        <v>146</v>
      </c>
      <c r="E32" s="99" t="s">
        <v>146</v>
      </c>
      <c r="F32" s="99" t="s">
        <v>146</v>
      </c>
      <c r="G32" s="93"/>
      <c r="H32" s="94"/>
    </row>
    <row r="33" spans="1:8">
      <c r="A33" s="92"/>
      <c r="B33" s="409"/>
      <c r="C33" s="410"/>
      <c r="D33" s="99" t="s">
        <v>146</v>
      </c>
      <c r="E33" s="99" t="s">
        <v>146</v>
      </c>
      <c r="F33" s="99" t="s">
        <v>146</v>
      </c>
      <c r="G33" s="93"/>
      <c r="H33" s="94"/>
    </row>
    <row r="34" spans="1:8">
      <c r="A34" s="92"/>
      <c r="B34" s="409"/>
      <c r="C34" s="410"/>
      <c r="D34" s="99" t="s">
        <v>146</v>
      </c>
      <c r="E34" s="99" t="s">
        <v>146</v>
      </c>
      <c r="F34" s="99" t="s">
        <v>146</v>
      </c>
      <c r="G34" s="93"/>
      <c r="H34" s="94"/>
    </row>
    <row r="35" spans="1:8">
      <c r="A35" s="92"/>
      <c r="B35" s="409"/>
      <c r="C35" s="410"/>
      <c r="D35" s="99" t="s">
        <v>146</v>
      </c>
      <c r="E35" s="99" t="s">
        <v>146</v>
      </c>
      <c r="F35" s="99" t="s">
        <v>146</v>
      </c>
      <c r="G35" s="93"/>
      <c r="H35" s="94"/>
    </row>
    <row r="36" spans="1:8">
      <c r="A36" s="92"/>
      <c r="B36" s="409"/>
      <c r="C36" s="410"/>
      <c r="D36" s="99" t="s">
        <v>146</v>
      </c>
      <c r="E36" s="99" t="s">
        <v>146</v>
      </c>
      <c r="F36" s="99" t="s">
        <v>146</v>
      </c>
      <c r="G36" s="93"/>
      <c r="H36" s="94"/>
    </row>
    <row r="37" spans="1:8">
      <c r="A37" s="103"/>
      <c r="B37" s="407"/>
      <c r="C37" s="408"/>
      <c r="D37" s="104" t="s">
        <v>146</v>
      </c>
      <c r="E37" s="104" t="s">
        <v>146</v>
      </c>
      <c r="F37" s="104" t="s">
        <v>146</v>
      </c>
      <c r="G37" s="105"/>
      <c r="H37" s="106"/>
    </row>
  </sheetData>
  <mergeCells count="38">
    <mergeCell ref="C6:E6"/>
    <mergeCell ref="G6:H6"/>
    <mergeCell ref="A1:H1"/>
    <mergeCell ref="A2:H2"/>
    <mergeCell ref="A3:H3"/>
    <mergeCell ref="B4:H4"/>
    <mergeCell ref="C5:H5"/>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37:C37"/>
    <mergeCell ref="B31:C31"/>
    <mergeCell ref="B32:C32"/>
    <mergeCell ref="B33:C33"/>
    <mergeCell ref="B34:C34"/>
    <mergeCell ref="B35:C35"/>
    <mergeCell ref="B36:C36"/>
  </mergeCells>
  <pageMargins left="0.70866141732283472" right="0.70866141732283472" top="0.74803149606299213" bottom="0.74803149606299213" header="0.31496062992125984" footer="0.31496062992125984"/>
  <pageSetup paperSize="9" scale="56"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E9"/>
  <sheetViews>
    <sheetView workbookViewId="0">
      <selection sqref="A1:E8"/>
    </sheetView>
  </sheetViews>
  <sheetFormatPr defaultRowHeight="12.75"/>
  <cols>
    <col min="1" max="1" width="11.1640625" customWidth="1"/>
    <col min="2" max="2" width="31.1640625" customWidth="1"/>
    <col min="3" max="3" width="22.1640625" customWidth="1"/>
    <col min="4" max="4" width="32" customWidth="1"/>
    <col min="5" max="5" width="22.1640625" customWidth="1"/>
    <col min="6" max="6" width="2.6640625" customWidth="1"/>
  </cols>
  <sheetData>
    <row r="1" spans="1:5" ht="17.100000000000001" customHeight="1">
      <c r="A1" s="424" t="s">
        <v>350</v>
      </c>
      <c r="B1" s="424"/>
      <c r="C1" s="424"/>
      <c r="D1" s="424"/>
      <c r="E1" s="424"/>
    </row>
    <row r="2" spans="1:5" ht="17.100000000000001" customHeight="1">
      <c r="A2" t="s">
        <v>351</v>
      </c>
    </row>
    <row r="3" spans="1:5" ht="17.100000000000001" customHeight="1">
      <c r="A3" t="s">
        <v>352</v>
      </c>
      <c r="E3" t="s">
        <v>360</v>
      </c>
    </row>
    <row r="4" spans="1:5" ht="52.5" customHeight="1">
      <c r="A4" s="64" t="s">
        <v>353</v>
      </c>
      <c r="B4" s="64" t="s">
        <v>354</v>
      </c>
      <c r="C4" s="64" t="s">
        <v>355</v>
      </c>
      <c r="D4" s="64" t="s">
        <v>356</v>
      </c>
      <c r="E4" s="64" t="s">
        <v>357</v>
      </c>
    </row>
    <row r="5" spans="1:5" ht="38.25" customHeight="1">
      <c r="A5" s="86">
        <v>1</v>
      </c>
      <c r="B5" s="86" t="s">
        <v>358</v>
      </c>
      <c r="C5" s="86">
        <f>368.42+3984.1</f>
        <v>4352.5199999999995</v>
      </c>
      <c r="D5" s="86">
        <v>27655</v>
      </c>
      <c r="E5" s="87" t="s">
        <v>359</v>
      </c>
    </row>
    <row r="6" spans="1:5" ht="14.1" customHeight="1">
      <c r="A6" s="64"/>
      <c r="B6" s="64"/>
      <c r="C6" s="64"/>
      <c r="D6" s="64"/>
      <c r="E6" s="88"/>
    </row>
    <row r="7" spans="1:5" ht="14.1" customHeight="1">
      <c r="A7" s="64"/>
      <c r="B7" s="64"/>
      <c r="C7" s="64"/>
      <c r="D7" s="64"/>
      <c r="E7" s="64"/>
    </row>
    <row r="8" spans="1:5" ht="19.5" customHeight="1">
      <c r="A8" s="64"/>
      <c r="B8" s="89" t="s">
        <v>333</v>
      </c>
      <c r="C8" s="86"/>
      <c r="D8" s="89">
        <f>SUM(D5:D7)</f>
        <v>27655</v>
      </c>
      <c r="E8" s="64"/>
    </row>
    <row r="9" spans="1:5" ht="14.1" customHeight="1">
      <c r="A9" s="90"/>
    </row>
  </sheetData>
  <mergeCells count="1">
    <mergeCell ref="A1:E1"/>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dimension ref="A1:I62"/>
  <sheetViews>
    <sheetView tabSelected="1" workbookViewId="0">
      <selection activeCell="H8" sqref="H8"/>
    </sheetView>
  </sheetViews>
  <sheetFormatPr defaultRowHeight="12.75"/>
  <cols>
    <col min="1" max="1" width="5" style="172" customWidth="1"/>
    <col min="2" max="2" width="41.6640625" style="172" customWidth="1"/>
    <col min="3" max="3" width="13.5" style="172" customWidth="1"/>
    <col min="4" max="4" width="12.1640625" style="172" customWidth="1"/>
    <col min="5" max="5" width="2.6640625" style="172" customWidth="1"/>
    <col min="6" max="6" width="16.83203125" style="172" bestFit="1" customWidth="1"/>
    <col min="7" max="22" width="9.33203125" style="172"/>
    <col min="23" max="23" width="9.33203125" style="172" customWidth="1"/>
    <col min="24" max="16384" width="9.33203125" style="172"/>
  </cols>
  <sheetData>
    <row r="1" spans="1:9">
      <c r="B1" s="425"/>
      <c r="C1" s="426" t="s">
        <v>587</v>
      </c>
      <c r="D1" s="425"/>
    </row>
    <row r="2" spans="1:9">
      <c r="A2" s="427" t="s">
        <v>588</v>
      </c>
      <c r="B2" s="428"/>
      <c r="C2" s="428"/>
      <c r="D2" s="429"/>
    </row>
    <row r="3" spans="1:9">
      <c r="A3" s="427" t="s">
        <v>589</v>
      </c>
      <c r="B3" s="428"/>
      <c r="C3" s="428"/>
      <c r="D3" s="429"/>
    </row>
    <row r="4" spans="1:9">
      <c r="A4" s="430" t="s">
        <v>590</v>
      </c>
      <c r="B4" s="428"/>
      <c r="C4" s="428"/>
      <c r="D4" s="429"/>
    </row>
    <row r="5" spans="1:9">
      <c r="A5" s="427" t="s">
        <v>591</v>
      </c>
      <c r="B5" s="428"/>
      <c r="C5" s="428"/>
      <c r="D5" s="429"/>
    </row>
    <row r="6" spans="1:9">
      <c r="A6" s="427" t="s">
        <v>592</v>
      </c>
      <c r="B6" s="428"/>
      <c r="C6" s="428"/>
      <c r="D6" s="429"/>
    </row>
    <row r="7" spans="1:9">
      <c r="A7" s="431" t="s">
        <v>593</v>
      </c>
      <c r="B7" s="428"/>
      <c r="C7" s="428"/>
      <c r="D7" s="429"/>
    </row>
    <row r="8" spans="1:9">
      <c r="A8" s="432"/>
      <c r="B8" s="432"/>
      <c r="C8" s="433" t="s">
        <v>594</v>
      </c>
      <c r="D8" s="433" t="s">
        <v>595</v>
      </c>
      <c r="I8" s="434"/>
    </row>
    <row r="9" spans="1:9">
      <c r="A9" s="435">
        <v>1</v>
      </c>
      <c r="B9" s="436" t="s">
        <v>596</v>
      </c>
      <c r="C9" s="437">
        <v>19.391999999999999</v>
      </c>
      <c r="D9" s="437">
        <v>30.925000000000001</v>
      </c>
    </row>
    <row r="10" spans="1:9">
      <c r="A10" s="435">
        <v>2</v>
      </c>
      <c r="B10" s="436" t="s">
        <v>597</v>
      </c>
      <c r="C10" s="438">
        <v>19.369</v>
      </c>
      <c r="D10" s="437">
        <v>30.189</v>
      </c>
    </row>
    <row r="11" spans="1:9">
      <c r="A11" s="435">
        <v>3</v>
      </c>
      <c r="B11" s="436" t="s">
        <v>598</v>
      </c>
      <c r="C11" s="437">
        <v>597.24837400000001</v>
      </c>
      <c r="D11" s="437">
        <v>1188.650202</v>
      </c>
    </row>
    <row r="12" spans="1:9">
      <c r="A12" s="435">
        <v>4</v>
      </c>
      <c r="B12" s="436" t="s">
        <v>599</v>
      </c>
      <c r="C12" s="437">
        <v>597.24837400000001</v>
      </c>
      <c r="D12" s="437">
        <v>1188.650202</v>
      </c>
    </row>
    <row r="13" spans="1:9">
      <c r="A13" s="435">
        <v>5</v>
      </c>
      <c r="B13" s="439" t="s">
        <v>600</v>
      </c>
      <c r="C13" s="437">
        <v>578.29200000000003</v>
      </c>
      <c r="D13" s="437">
        <v>1128.2940000000001</v>
      </c>
    </row>
    <row r="14" spans="1:9">
      <c r="A14" s="435">
        <v>6</v>
      </c>
      <c r="B14" s="439" t="s">
        <v>601</v>
      </c>
      <c r="C14" s="440">
        <v>902468.22199999995</v>
      </c>
      <c r="D14" s="440">
        <v>1631461.7099999997</v>
      </c>
    </row>
    <row r="15" spans="1:9">
      <c r="A15" s="435">
        <v>7</v>
      </c>
      <c r="B15" s="436" t="s">
        <v>602</v>
      </c>
      <c r="C15" s="437">
        <v>20803.428372799801</v>
      </c>
      <c r="D15" s="437">
        <v>42518.665647506998</v>
      </c>
    </row>
    <row r="16" spans="1:9">
      <c r="A16" s="435">
        <v>8</v>
      </c>
      <c r="B16" s="436" t="s">
        <v>603</v>
      </c>
      <c r="C16" s="438">
        <v>1.2066115576733838</v>
      </c>
      <c r="D16" s="438">
        <v>1.1880486780054003</v>
      </c>
      <c r="F16" s="434"/>
    </row>
    <row r="17" spans="1:4">
      <c r="A17" s="435">
        <v>9</v>
      </c>
      <c r="B17" s="436" t="s">
        <v>604</v>
      </c>
      <c r="C17" s="437">
        <v>2632</v>
      </c>
      <c r="D17" s="437">
        <v>2643</v>
      </c>
    </row>
    <row r="18" spans="1:4">
      <c r="A18" s="435">
        <v>10</v>
      </c>
      <c r="B18" s="436" t="s">
        <v>605</v>
      </c>
      <c r="C18" s="437">
        <v>3175.8020000000001</v>
      </c>
      <c r="D18" s="437">
        <v>3140.0129999999999</v>
      </c>
    </row>
    <row r="19" spans="1:4">
      <c r="A19" s="435">
        <v>11</v>
      </c>
      <c r="B19" s="436" t="s">
        <v>606</v>
      </c>
      <c r="C19" s="437">
        <v>2.2420582677038778</v>
      </c>
      <c r="D19" s="437">
        <v>2.524267434657586</v>
      </c>
    </row>
    <row r="20" spans="1:4">
      <c r="A20" s="435">
        <v>12</v>
      </c>
      <c r="B20" s="439" t="s">
        <v>607</v>
      </c>
      <c r="C20" s="441">
        <v>7620151</v>
      </c>
      <c r="D20" s="437">
        <v>5157986</v>
      </c>
    </row>
    <row r="21" spans="1:4">
      <c r="A21" s="435">
        <v>13</v>
      </c>
      <c r="B21" s="436" t="s">
        <v>608</v>
      </c>
      <c r="C21" s="442">
        <v>1902.2305041</v>
      </c>
      <c r="D21" s="442">
        <v>1276.1399630000001</v>
      </c>
    </row>
    <row r="22" spans="1:4">
      <c r="A22" s="435">
        <v>14</v>
      </c>
      <c r="B22" s="439" t="s">
        <v>609</v>
      </c>
      <c r="C22" s="441">
        <v>10107.064999999999</v>
      </c>
      <c r="D22" s="441">
        <v>10126.328424554118</v>
      </c>
    </row>
    <row r="23" spans="1:4">
      <c r="A23" s="435">
        <v>15</v>
      </c>
      <c r="B23" s="439" t="s">
        <v>610</v>
      </c>
      <c r="C23" s="443">
        <v>10.188243379112652</v>
      </c>
      <c r="D23" s="443">
        <v>3.7561031380076724</v>
      </c>
    </row>
    <row r="24" spans="1:4">
      <c r="A24" s="435">
        <v>16</v>
      </c>
      <c r="B24" s="439" t="s">
        <v>611</v>
      </c>
      <c r="C24" s="442">
        <v>2.4963160232651556E-2</v>
      </c>
      <c r="D24" s="442">
        <v>2.4741051313439007E-2</v>
      </c>
    </row>
    <row r="25" spans="1:4">
      <c r="A25" s="435">
        <v>17</v>
      </c>
      <c r="B25" s="439" t="s">
        <v>612</v>
      </c>
      <c r="C25" s="437">
        <v>102.973</v>
      </c>
      <c r="D25" s="438">
        <v>38.034087028807448</v>
      </c>
    </row>
    <row r="26" spans="1:4">
      <c r="A26" s="435">
        <v>18</v>
      </c>
      <c r="B26" s="436" t="s">
        <v>613</v>
      </c>
      <c r="C26" s="437">
        <v>3278</v>
      </c>
      <c r="D26" s="437">
        <v>3178</v>
      </c>
    </row>
    <row r="27" spans="1:4">
      <c r="A27" s="435">
        <v>19</v>
      </c>
      <c r="B27" s="436" t="s">
        <v>614</v>
      </c>
      <c r="C27" s="437">
        <v>22.68</v>
      </c>
      <c r="D27" s="437">
        <v>17.84</v>
      </c>
    </row>
    <row r="28" spans="1:4">
      <c r="A28" s="435">
        <v>20</v>
      </c>
      <c r="B28" s="436" t="s">
        <v>615</v>
      </c>
      <c r="C28" s="437">
        <v>2079.33</v>
      </c>
      <c r="D28" s="437">
        <v>1991.2</v>
      </c>
    </row>
    <row r="29" spans="1:4">
      <c r="A29" s="435">
        <v>21</v>
      </c>
      <c r="B29" s="436" t="s">
        <v>616</v>
      </c>
      <c r="C29" s="437">
        <v>930.83</v>
      </c>
      <c r="D29" s="437">
        <v>950.75</v>
      </c>
    </row>
    <row r="30" spans="1:4">
      <c r="A30" s="435">
        <v>22</v>
      </c>
      <c r="B30" s="436" t="s">
        <v>617</v>
      </c>
      <c r="C30" s="437">
        <v>268.13</v>
      </c>
      <c r="D30" s="437">
        <v>365.77</v>
      </c>
    </row>
    <row r="31" spans="1:4">
      <c r="A31" s="435">
        <v>23</v>
      </c>
      <c r="B31" s="436" t="s">
        <v>618</v>
      </c>
      <c r="C31" s="437">
        <v>3169.16</v>
      </c>
      <c r="D31" s="437">
        <v>3353.54</v>
      </c>
    </row>
    <row r="32" spans="1:4">
      <c r="A32" s="435">
        <v>24</v>
      </c>
      <c r="B32" s="436" t="s">
        <v>619</v>
      </c>
      <c r="C32" s="437">
        <v>544.44000000000005</v>
      </c>
      <c r="D32" s="437">
        <v>745.54</v>
      </c>
    </row>
    <row r="33" spans="1:4">
      <c r="A33" s="437"/>
      <c r="B33" s="436" t="s">
        <v>620</v>
      </c>
      <c r="C33" s="437"/>
      <c r="D33" s="437"/>
    </row>
    <row r="34" spans="1:4">
      <c r="A34" s="437"/>
      <c r="B34" s="436" t="s">
        <v>621</v>
      </c>
      <c r="C34" s="442">
        <v>137.26</v>
      </c>
      <c r="D34" s="442">
        <v>192.79</v>
      </c>
    </row>
    <row r="35" spans="1:4">
      <c r="A35" s="437"/>
      <c r="B35" s="436" t="s">
        <v>622</v>
      </c>
      <c r="C35" s="442">
        <v>19.704999999999998</v>
      </c>
      <c r="D35" s="442">
        <v>19.704999999999998</v>
      </c>
    </row>
    <row r="36" spans="1:4">
      <c r="A36" s="437"/>
      <c r="B36" s="436" t="s">
        <v>623</v>
      </c>
      <c r="C36" s="437"/>
      <c r="D36" s="437"/>
    </row>
    <row r="37" spans="1:4">
      <c r="A37" s="444"/>
      <c r="B37" s="445" t="s">
        <v>621</v>
      </c>
      <c r="C37" s="444">
        <v>154.65</v>
      </c>
      <c r="D37" s="444">
        <v>196.64500000000001</v>
      </c>
    </row>
    <row r="38" spans="1:4">
      <c r="A38" s="446"/>
      <c r="B38" s="447" t="s">
        <v>624</v>
      </c>
      <c r="C38" s="446">
        <v>9.8670000000000009</v>
      </c>
      <c r="D38" s="446">
        <v>9.7729999999999997</v>
      </c>
    </row>
    <row r="39" spans="1:4">
      <c r="A39" s="448"/>
      <c r="B39" s="449" t="s">
        <v>625</v>
      </c>
      <c r="C39" s="448"/>
      <c r="D39" s="448"/>
    </row>
    <row r="40" spans="1:4">
      <c r="A40" s="437"/>
      <c r="B40" s="436" t="s">
        <v>621</v>
      </c>
      <c r="C40" s="437">
        <v>121.55</v>
      </c>
      <c r="D40" s="437">
        <v>170.73</v>
      </c>
    </row>
    <row r="41" spans="1:4">
      <c r="A41" s="437"/>
      <c r="B41" s="436" t="s">
        <v>622</v>
      </c>
      <c r="C41" s="437">
        <v>5.24</v>
      </c>
      <c r="D41" s="437">
        <v>5.24</v>
      </c>
    </row>
    <row r="42" spans="1:4">
      <c r="A42" s="437"/>
      <c r="B42" s="436" t="s">
        <v>626</v>
      </c>
      <c r="C42" s="437"/>
      <c r="D42" s="437"/>
    </row>
    <row r="43" spans="1:4">
      <c r="A43" s="437"/>
      <c r="B43" s="436" t="s">
        <v>621</v>
      </c>
      <c r="C43" s="437">
        <v>36.200000000000003</v>
      </c>
      <c r="D43" s="437">
        <v>49.38</v>
      </c>
    </row>
    <row r="44" spans="1:4">
      <c r="A44" s="437"/>
      <c r="B44" s="436" t="s">
        <v>622</v>
      </c>
      <c r="C44" s="437">
        <v>13.5</v>
      </c>
      <c r="D44" s="437">
        <v>13.5</v>
      </c>
    </row>
    <row r="45" spans="1:4">
      <c r="A45" s="437"/>
      <c r="B45" s="436" t="s">
        <v>627</v>
      </c>
      <c r="C45" s="437"/>
      <c r="D45" s="437"/>
    </row>
    <row r="46" spans="1:4">
      <c r="A46" s="437"/>
      <c r="B46" s="436" t="s">
        <v>621</v>
      </c>
      <c r="C46" s="437">
        <v>94.51</v>
      </c>
      <c r="D46" s="437">
        <v>135.63999999999999</v>
      </c>
    </row>
    <row r="47" spans="1:4">
      <c r="A47" s="437"/>
      <c r="B47" s="436" t="s">
        <v>622</v>
      </c>
      <c r="C47" s="442"/>
      <c r="D47" s="442"/>
    </row>
    <row r="48" spans="1:4">
      <c r="A48" s="437"/>
      <c r="B48" s="436" t="s">
        <v>628</v>
      </c>
      <c r="C48" s="437"/>
      <c r="D48" s="437"/>
    </row>
    <row r="49" spans="1:4">
      <c r="A49" s="435">
        <v>25</v>
      </c>
      <c r="B49" s="436" t="s">
        <v>629</v>
      </c>
      <c r="C49" s="437">
        <v>1.8420000000000001</v>
      </c>
      <c r="D49" s="437">
        <v>2.5219999999999998</v>
      </c>
    </row>
    <row r="50" spans="1:4">
      <c r="A50" s="435">
        <v>26</v>
      </c>
      <c r="B50" s="436" t="s">
        <v>630</v>
      </c>
      <c r="C50" s="437">
        <v>2.5180000000000002</v>
      </c>
      <c r="D50" s="437">
        <v>2.7850000000000006</v>
      </c>
    </row>
    <row r="51" spans="1:4">
      <c r="A51" s="435">
        <v>27</v>
      </c>
      <c r="B51" s="436" t="s">
        <v>631</v>
      </c>
      <c r="C51" s="437">
        <f>C49+C50</f>
        <v>4.3600000000000003</v>
      </c>
      <c r="D51" s="437">
        <f>D49+D50</f>
        <v>5.3070000000000004</v>
      </c>
    </row>
    <row r="52" spans="1:4">
      <c r="A52" s="435">
        <v>28</v>
      </c>
      <c r="B52" s="436" t="s">
        <v>632</v>
      </c>
      <c r="C52" s="437">
        <v>288.3941749</v>
      </c>
      <c r="D52" s="437">
        <v>640.06761945100004</v>
      </c>
    </row>
    <row r="53" spans="1:4">
      <c r="A53" s="435">
        <v>29</v>
      </c>
      <c r="B53" s="436" t="s">
        <v>386</v>
      </c>
      <c r="C53" s="437"/>
      <c r="D53" s="437"/>
    </row>
    <row r="54" spans="1:4">
      <c r="A54" s="435">
        <v>30</v>
      </c>
      <c r="B54" s="436" t="s">
        <v>633</v>
      </c>
      <c r="C54" s="437">
        <v>-244.07813315700002</v>
      </c>
      <c r="D54" s="437">
        <v>-164.91769068800002</v>
      </c>
    </row>
    <row r="55" spans="1:4">
      <c r="A55" s="435">
        <v>31</v>
      </c>
      <c r="B55" s="436" t="s">
        <v>634</v>
      </c>
      <c r="C55" s="437">
        <v>-19.993458</v>
      </c>
      <c r="D55" s="437">
        <v>-61.769125000000003</v>
      </c>
    </row>
    <row r="56" spans="1:4">
      <c r="A56" s="435">
        <v>32</v>
      </c>
      <c r="B56" s="436" t="s">
        <v>635</v>
      </c>
      <c r="C56" s="443">
        <v>219.79125371909149</v>
      </c>
      <c r="D56" s="443">
        <v>198.76745704265684</v>
      </c>
    </row>
    <row r="57" spans="1:4">
      <c r="A57" s="435">
        <v>33</v>
      </c>
      <c r="B57" s="436" t="s">
        <v>636</v>
      </c>
      <c r="C57" s="450">
        <v>-4.3943871999999997</v>
      </c>
      <c r="D57" s="437">
        <v>-12.277691900000001</v>
      </c>
    </row>
    <row r="58" spans="1:4">
      <c r="A58" s="451" t="s">
        <v>637</v>
      </c>
      <c r="B58" s="451"/>
      <c r="C58" s="451"/>
      <c r="D58" s="451"/>
    </row>
    <row r="59" spans="1:4">
      <c r="A59" s="452" t="s">
        <v>638</v>
      </c>
      <c r="B59" s="452"/>
      <c r="C59" s="452"/>
      <c r="D59" s="452"/>
    </row>
    <row r="60" spans="1:4">
      <c r="A60" s="452" t="s">
        <v>639</v>
      </c>
      <c r="B60" s="452"/>
      <c r="C60" s="452"/>
      <c r="D60" s="452"/>
    </row>
    <row r="61" spans="1:4">
      <c r="A61" s="452" t="s">
        <v>640</v>
      </c>
      <c r="B61" s="452"/>
      <c r="C61" s="452"/>
      <c r="D61" s="452"/>
    </row>
    <row r="62" spans="1:4">
      <c r="A62" s="453"/>
      <c r="B62" s="453"/>
      <c r="C62" s="453"/>
      <c r="D62" s="453"/>
    </row>
  </sheetData>
  <mergeCells count="10">
    <mergeCell ref="A58:D58"/>
    <mergeCell ref="A59:D59"/>
    <mergeCell ref="A60:D60"/>
    <mergeCell ref="A61:D61"/>
    <mergeCell ref="A2:D2"/>
    <mergeCell ref="A3:D3"/>
    <mergeCell ref="A4:D4"/>
    <mergeCell ref="A5:D5"/>
    <mergeCell ref="A6:D6"/>
    <mergeCell ref="A7: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Annexure-I</vt:lpstr>
      <vt:lpstr>Annexure-I (2)</vt:lpstr>
      <vt:lpstr>Annexure-I (3)</vt:lpstr>
      <vt:lpstr>ANNEXURE IV</vt:lpstr>
      <vt:lpstr>ANNEXURE VC</vt:lpstr>
      <vt:lpstr>ANNEXURE VC DETAILS PG 1</vt:lpstr>
      <vt:lpstr>ANNEXURE VC DETAILS PG 2</vt:lpstr>
      <vt:lpstr>ANNEXURE VIA</vt:lpstr>
      <vt:lpstr>STAFF WELFARE EXPENSES</vt:lpstr>
      <vt:lpstr>ANNEXURE VIC</vt:lpstr>
      <vt:lpstr>ANNEXURE VI D</vt:lpstr>
      <vt:lpstr>ANNEXURE XVI A</vt:lpstr>
      <vt:lpstr>ANNEXURE XIX</vt:lpstr>
      <vt:lpstr>'ANNEXURE VC DETAILS PG 1'!Print_Area</vt:lpstr>
      <vt:lpstr>'Annexure-I'!Print_Area</vt:lpstr>
      <vt:lpstr>'Annexure-I (2)'!Print_Area</vt:lpstr>
      <vt:lpstr>'Annexure-I (3)'!Print_Area</vt:lpstr>
      <vt:lpstr>'Annexure-I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CERC</dc:creator>
  <cp:lastModifiedBy>Staunch</cp:lastModifiedBy>
  <cp:lastPrinted>2017-12-28T06:54:28Z</cp:lastPrinted>
  <dcterms:created xsi:type="dcterms:W3CDTF">2017-11-14T14:50:00Z</dcterms:created>
  <dcterms:modified xsi:type="dcterms:W3CDTF">2017-12-28T13:39:33Z</dcterms:modified>
</cp:coreProperties>
</file>